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hidePivotFieldList="1"/>
  <mc:AlternateContent xmlns:mc="http://schemas.openxmlformats.org/markup-compatibility/2006">
    <mc:Choice Requires="x15">
      <x15ac:absPath xmlns:x15ac="http://schemas.microsoft.com/office/spreadsheetml/2010/11/ac" url="E:\AEG\SAS\Clients\PG&amp;E\31297-40-00 Statewide CBP 2018-2020\PY2023 Analysis\AA Report\SDG&amp;E\Final\"/>
    </mc:Choice>
  </mc:AlternateContent>
  <xr:revisionPtr revIDLastSave="0" documentId="13_ncr:1_{5BFDC0A2-F50C-44A5-BB75-695AD9055B84}" xr6:coauthVersionLast="47" xr6:coauthVersionMax="47" xr10:uidLastSave="{00000000-0000-0000-0000-000000000000}"/>
  <bookViews>
    <workbookView xWindow="-108" yWindow="-108" windowWidth="30936" windowHeight="16776" xr2:uid="{00000000-000D-0000-FFFF-FFFF00000000}"/>
  </bookViews>
  <sheets>
    <sheet name="Table" sheetId="2" r:id="rId1"/>
    <sheet name="Average Event Day Summary" sheetId="6" r:id="rId2"/>
    <sheet name="Temp" sheetId="5" state="hidden" r:id="rId3"/>
    <sheet name="Names" sheetId="3" state="hidden" r:id="rId4"/>
    <sheet name="Data" sheetId="1" state="hidden" r:id="rId5"/>
  </sheets>
  <definedNames>
    <definedName name="_xlnm._FilterDatabase" localSheetId="4" hidden="1">Data!$A$1:$DR$379</definedName>
    <definedName name="_xlnm._FilterDatabase" localSheetId="2" hidden="1">Temp!$I$1:$N$16</definedName>
    <definedName name="Aggregator">Table!$B$13</definedName>
    <definedName name="Aggregators">Names!$D$2:$D$6</definedName>
    <definedName name="AutoDR">Table!$B$16</definedName>
    <definedName name="AutoDRs">Names!$F$2:$F$2</definedName>
    <definedName name="CCA">Table!$B$18</definedName>
    <definedName name="CCAs">Names!$I$2:$I$4</definedName>
    <definedName name="Data">Data!$A:$DR</definedName>
    <definedName name="Data_Headers">Data!$A$1:$DR$1</definedName>
    <definedName name="Date">Table!$B$8</definedName>
    <definedName name="DualDR">Table!$B$17</definedName>
    <definedName name="DualDRs">Names!$G$2:$G$5</definedName>
    <definedName name="E_Window">OFFSET(Temp!$A$1,1,MATCH("Event Window",Temp!1048573:1048573,0)-1,1,1)</definedName>
    <definedName name="Event_Days">OFFSET(Temp!$A$1, 1, MATCH("Event Days ("&amp;Product&amp;") ", Temp!$1:$1, 0)-1, COUNTA(OFFSET(Temp!$A:$A, 0, MATCH("Event Days ("&amp;Product&amp;") ", Temp!$1:$1, 0)-1))-1, 1)</definedName>
    <definedName name="EventWindow">Table!$B$9</definedName>
    <definedName name="EventWindows">IF(Temp!$G$3&lt;&gt;"", Temp!$G$2:$G$3, Temp!$G$2)</definedName>
    <definedName name="Industries">Names!$E$2:$E$8</definedName>
    <definedName name="Industry">Table!$B$15</definedName>
    <definedName name="LCA">Table!$B$12</definedName>
    <definedName name="LCAs">Names!$C$2</definedName>
    <definedName name="Lookup_Key">Names!$L$1</definedName>
    <definedName name="Lookup_Segment">Names!$L$2</definedName>
    <definedName name="MinCustomers">Temp!#REF!</definedName>
    <definedName name="Product">Table!$B$7</definedName>
    <definedName name="Products">Names!$B$2:$B$6</definedName>
    <definedName name="ResultType">Table!$B$6</definedName>
    <definedName name="SASize">Table!$B$14</definedName>
    <definedName name="SizeDesc">Names!$H$2:$H$4</definedName>
  </definedNames>
  <calcPr calcId="191029" calcMode="autoNoTable"/>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77" i="1" l="1"/>
  <c r="A378" i="1"/>
  <c r="A379" i="1"/>
  <c r="P9" i="3"/>
  <c r="P10" i="3"/>
  <c r="P11" i="3"/>
  <c r="P12" i="3"/>
  <c r="P13" i="3"/>
  <c r="P14" i="3"/>
  <c r="P15" i="3"/>
  <c r="P16" i="3"/>
  <c r="P17" i="3"/>
  <c r="P18" i="3"/>
  <c r="P19" i="3"/>
  <c r="P20" i="3"/>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D28" i="6" l="1"/>
  <c r="D27" i="6"/>
  <c r="D26" i="6"/>
  <c r="D25" i="6"/>
  <c r="D24" i="6"/>
  <c r="D23" i="6"/>
  <c r="D22" i="6"/>
  <c r="D21" i="6"/>
  <c r="D20" i="6"/>
  <c r="D19" i="6"/>
  <c r="D18" i="6"/>
  <c r="D17" i="6"/>
  <c r="D16" i="6"/>
  <c r="D15" i="6"/>
  <c r="D14" i="6"/>
  <c r="D13" i="6"/>
  <c r="D12" i="6"/>
  <c r="D11" i="6"/>
  <c r="D10" i="6"/>
  <c r="D9" i="6"/>
  <c r="D8" i="6"/>
  <c r="D7" i="6"/>
  <c r="D6" i="6"/>
  <c r="D5" i="6"/>
  <c r="G28" i="6"/>
  <c r="G27" i="6"/>
  <c r="G26" i="6"/>
  <c r="G25" i="6"/>
  <c r="G24" i="6"/>
  <c r="G23" i="6"/>
  <c r="G22" i="6"/>
  <c r="G21" i="6"/>
  <c r="G20" i="6"/>
  <c r="G19" i="6"/>
  <c r="G18" i="6"/>
  <c r="G17" i="6"/>
  <c r="G16" i="6"/>
  <c r="G15" i="6"/>
  <c r="G14" i="6"/>
  <c r="G13" i="6"/>
  <c r="G12" i="6"/>
  <c r="G11" i="6"/>
  <c r="G10" i="6"/>
  <c r="G9" i="6"/>
  <c r="G8" i="6"/>
  <c r="G7" i="6"/>
  <c r="G6" i="6"/>
  <c r="G5" i="6"/>
  <c r="G2" i="5"/>
  <c r="K4" i="2" l="1"/>
  <c r="K5" i="2" l="1"/>
  <c r="A191" i="1" l="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I17" i="5"/>
  <c r="I18" i="5"/>
  <c r="I19" i="5"/>
  <c r="I20" i="5"/>
  <c r="I21" i="5"/>
  <c r="I22" i="5"/>
  <c r="I23" i="5"/>
  <c r="L17" i="5"/>
  <c r="L18" i="5"/>
  <c r="L19" i="5"/>
  <c r="L20" i="5"/>
  <c r="L21" i="5"/>
  <c r="L22" i="5"/>
  <c r="L23" i="5"/>
  <c r="L3" i="5" l="1"/>
  <c r="L4" i="5"/>
  <c r="L5" i="5"/>
  <c r="L6" i="5"/>
  <c r="L7" i="5"/>
  <c r="L8" i="5"/>
  <c r="L9" i="5"/>
  <c r="L10" i="5"/>
  <c r="L11" i="5"/>
  <c r="L12" i="5"/>
  <c r="L13" i="5"/>
  <c r="L14" i="5"/>
  <c r="L15" i="5"/>
  <c r="L16" i="5"/>
  <c r="Q5" i="5"/>
  <c r="L13" i="3"/>
  <c r="A4" i="1"/>
  <c r="A3" i="1"/>
  <c r="A2" i="1"/>
  <c r="A5" i="1"/>
  <c r="A6" i="1"/>
  <c r="A18" i="1"/>
  <c r="G3" i="5"/>
  <c r="F28" i="6"/>
  <c r="E28" i="6"/>
  <c r="C28" i="6"/>
  <c r="F27" i="6"/>
  <c r="E27" i="6"/>
  <c r="C27" i="6"/>
  <c r="F26" i="6"/>
  <c r="E26" i="6"/>
  <c r="C26" i="6"/>
  <c r="F25" i="6"/>
  <c r="E25" i="6"/>
  <c r="C25" i="6"/>
  <c r="F24" i="6"/>
  <c r="E24" i="6"/>
  <c r="C24" i="6"/>
  <c r="F23" i="6"/>
  <c r="E23" i="6"/>
  <c r="C23" i="6"/>
  <c r="F22" i="6"/>
  <c r="E22" i="6"/>
  <c r="C22" i="6"/>
  <c r="F21" i="6"/>
  <c r="E21" i="6"/>
  <c r="C21" i="6"/>
  <c r="F20" i="6"/>
  <c r="E20" i="6"/>
  <c r="C20" i="6"/>
  <c r="F19" i="6"/>
  <c r="E19" i="6"/>
  <c r="C19" i="6"/>
  <c r="F18" i="6"/>
  <c r="E18" i="6"/>
  <c r="C18" i="6"/>
  <c r="F17" i="6"/>
  <c r="E17" i="6"/>
  <c r="C17" i="6"/>
  <c r="F16" i="6"/>
  <c r="E16" i="6"/>
  <c r="C16" i="6"/>
  <c r="F15" i="6"/>
  <c r="E15" i="6"/>
  <c r="C15" i="6"/>
  <c r="F14" i="6"/>
  <c r="E14" i="6"/>
  <c r="C14" i="6"/>
  <c r="F13" i="6"/>
  <c r="E13" i="6"/>
  <c r="C13" i="6"/>
  <c r="F12" i="6"/>
  <c r="E12" i="6"/>
  <c r="C12" i="6"/>
  <c r="F11" i="6"/>
  <c r="E11" i="6"/>
  <c r="C11" i="6"/>
  <c r="F10" i="6"/>
  <c r="E10" i="6"/>
  <c r="C10" i="6"/>
  <c r="F9" i="6"/>
  <c r="E9" i="6"/>
  <c r="C9" i="6"/>
  <c r="F8" i="6"/>
  <c r="E8" i="6"/>
  <c r="C8" i="6"/>
  <c r="F7" i="6"/>
  <c r="E7" i="6"/>
  <c r="C7" i="6"/>
  <c r="F6" i="6"/>
  <c r="E6" i="6"/>
  <c r="C6" i="6"/>
  <c r="F5" i="6"/>
  <c r="E5" i="6"/>
  <c r="C5" i="6"/>
  <c r="L12" i="3"/>
  <c r="A7" i="1"/>
  <c r="A8" i="1"/>
  <c r="A9" i="1"/>
  <c r="A10" i="1"/>
  <c r="A11" i="1"/>
  <c r="A12" i="1"/>
  <c r="A13" i="1"/>
  <c r="A14" i="1"/>
  <c r="A15" i="1"/>
  <c r="A16" i="1"/>
  <c r="A17"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L9" i="3"/>
  <c r="L8" i="3"/>
  <c r="L7" i="3"/>
  <c r="L6" i="3"/>
  <c r="L5" i="3"/>
  <c r="L4" i="3"/>
  <c r="L3" i="3"/>
  <c r="P3" i="3"/>
  <c r="P4" i="3"/>
  <c r="P5" i="3"/>
  <c r="P6" i="3"/>
  <c r="P7" i="3"/>
  <c r="P8" i="3"/>
  <c r="P2" i="3"/>
  <c r="L2" i="3" l="1"/>
  <c r="I16" i="5"/>
  <c r="I15" i="5"/>
  <c r="I14" i="5"/>
  <c r="I13" i="5"/>
  <c r="I12" i="5"/>
  <c r="I11" i="5"/>
  <c r="I10" i="5"/>
  <c r="I9" i="5"/>
  <c r="I8" i="5"/>
  <c r="I7" i="5"/>
  <c r="I6" i="5"/>
  <c r="I5" i="5"/>
  <c r="I4" i="5"/>
  <c r="I3" i="5"/>
  <c r="L2" i="5"/>
  <c r="I2" i="5"/>
  <c r="F7" i="2" s="1"/>
  <c r="A3" i="2" l="1"/>
  <c r="G38" i="2" l="1"/>
  <c r="E38" i="2"/>
  <c r="F38" i="2"/>
  <c r="I38" i="2"/>
  <c r="I11" i="2"/>
  <c r="G11" i="2"/>
  <c r="E11" i="2"/>
  <c r="F11" i="2"/>
  <c r="L14" i="3" l="1"/>
  <c r="L16" i="3" l="1"/>
  <c r="L15" i="3"/>
  <c r="H7" i="2"/>
  <c r="D9" i="2" s="1"/>
  <c r="L1" i="3" l="1"/>
  <c r="I4" i="2" l="1"/>
  <c r="L4" i="2" s="1"/>
  <c r="I5" i="2"/>
  <c r="L5" i="2" s="1"/>
  <c r="D10" i="2"/>
  <c r="H14" i="2"/>
  <c r="H24" i="2"/>
  <c r="H22" i="2"/>
  <c r="H21" i="2"/>
  <c r="O30" i="2"/>
  <c r="H19" i="2"/>
  <c r="O15" i="2"/>
  <c r="H36" i="2"/>
  <c r="H35" i="2"/>
  <c r="O20" i="2"/>
  <c r="H17" i="2"/>
  <c r="O17" i="2"/>
  <c r="O34" i="2"/>
  <c r="O35" i="2"/>
  <c r="H32" i="2"/>
  <c r="O16" i="2"/>
  <c r="O25" i="2"/>
  <c r="H23" i="2"/>
  <c r="O24" i="2"/>
  <c r="O33" i="2"/>
  <c r="H25" i="2"/>
  <c r="H28" i="2"/>
  <c r="H31" i="2"/>
  <c r="O22" i="2"/>
  <c r="O14" i="2"/>
  <c r="H27" i="2"/>
  <c r="H30" i="2"/>
  <c r="O23" i="2"/>
  <c r="H33" i="2"/>
  <c r="O18" i="2"/>
  <c r="H15" i="2"/>
  <c r="O19" i="2"/>
  <c r="H18" i="2"/>
  <c r="O28" i="2"/>
  <c r="H29" i="2"/>
  <c r="H20" i="2"/>
  <c r="H26" i="2"/>
  <c r="O32" i="2"/>
  <c r="H34" i="2"/>
  <c r="O31" i="2"/>
  <c r="O26" i="2"/>
  <c r="O27" i="2"/>
  <c r="H37" i="2"/>
  <c r="O21" i="2"/>
  <c r="O29" i="2"/>
  <c r="O37" i="2"/>
  <c r="H16" i="2"/>
  <c r="O36" i="2"/>
  <c r="G29" i="2" l="1"/>
  <c r="I29" i="2" s="1"/>
  <c r="F25" i="2"/>
  <c r="G31" i="2"/>
  <c r="M31" i="2" s="1"/>
  <c r="G21" i="2"/>
  <c r="K21" i="2" s="1"/>
  <c r="G18" i="2"/>
  <c r="K18" i="2" s="1"/>
  <c r="G16" i="2"/>
  <c r="L16" i="2" s="1"/>
  <c r="F19" i="2"/>
  <c r="G17" i="2"/>
  <c r="J17" i="2" s="1"/>
  <c r="G26" i="2"/>
  <c r="N26" i="2" s="1"/>
  <c r="G37" i="2"/>
  <c r="K37" i="2" s="1"/>
  <c r="F26" i="2"/>
  <c r="G30" i="2"/>
  <c r="N30" i="2" s="1"/>
  <c r="G34" i="2"/>
  <c r="J34" i="2" s="1"/>
  <c r="F18" i="2"/>
  <c r="F27" i="2"/>
  <c r="F15" i="2"/>
  <c r="F21" i="2"/>
  <c r="G24" i="2"/>
  <c r="M24" i="2" s="1"/>
  <c r="F24" i="2"/>
  <c r="G32" i="2"/>
  <c r="I32" i="2" s="1"/>
  <c r="F36" i="2"/>
  <c r="F35" i="2"/>
  <c r="F16" i="2"/>
  <c r="G28" i="2"/>
  <c r="I28" i="2" s="1"/>
  <c r="F14" i="2"/>
  <c r="L6" i="2"/>
  <c r="F33" i="2"/>
  <c r="G35" i="2"/>
  <c r="G14" i="2"/>
  <c r="J14" i="2" s="1"/>
  <c r="G19" i="2"/>
  <c r="M19" i="2" s="1"/>
  <c r="G36" i="2"/>
  <c r="G33" i="2"/>
  <c r="F30" i="2"/>
  <c r="F20" i="2"/>
  <c r="G20" i="2"/>
  <c r="N20" i="2" s="1"/>
  <c r="G15" i="2"/>
  <c r="N15" i="2" s="1"/>
  <c r="F17" i="2"/>
  <c r="F29" i="2"/>
  <c r="G27" i="2"/>
  <c r="N27" i="2" s="1"/>
  <c r="G23" i="2"/>
  <c r="N23" i="2" s="1"/>
  <c r="F37" i="2"/>
  <c r="F31" i="2"/>
  <c r="F28" i="2"/>
  <c r="F34" i="2"/>
  <c r="G25" i="2"/>
  <c r="N25" i="2" s="1"/>
  <c r="G22" i="2"/>
  <c r="L22" i="2" s="1"/>
  <c r="F22" i="2"/>
  <c r="F32" i="2"/>
  <c r="F23" i="2"/>
  <c r="H42" i="2"/>
  <c r="O42" i="2"/>
  <c r="H41" i="2"/>
  <c r="J31" i="2" l="1"/>
  <c r="K31" i="2"/>
  <c r="N31" i="2"/>
  <c r="I34" i="2"/>
  <c r="L31" i="2"/>
  <c r="I31" i="2"/>
  <c r="E31" i="2"/>
  <c r="J29" i="2"/>
  <c r="E18" i="2"/>
  <c r="J26" i="2"/>
  <c r="K26" i="2"/>
  <c r="M37" i="2"/>
  <c r="N29" i="2"/>
  <c r="L26" i="2"/>
  <c r="L29" i="2"/>
  <c r="N37" i="2"/>
  <c r="E29" i="2"/>
  <c r="M29" i="2"/>
  <c r="K29" i="2"/>
  <c r="L37" i="2"/>
  <c r="M34" i="2"/>
  <c r="M16" i="2"/>
  <c r="N16" i="2"/>
  <c r="M18" i="2"/>
  <c r="N34" i="2"/>
  <c r="N18" i="2"/>
  <c r="E26" i="2"/>
  <c r="N21" i="2"/>
  <c r="I30" i="2"/>
  <c r="J30" i="2"/>
  <c r="M26" i="2"/>
  <c r="M30" i="2"/>
  <c r="I21" i="2"/>
  <c r="K30" i="2"/>
  <c r="I26" i="2"/>
  <c r="L21" i="2"/>
  <c r="L30" i="2"/>
  <c r="M21" i="2"/>
  <c r="J21" i="2"/>
  <c r="E30" i="2"/>
  <c r="E21" i="2"/>
  <c r="I37" i="2"/>
  <c r="J37" i="2"/>
  <c r="E37" i="2"/>
  <c r="E16" i="2"/>
  <c r="E34" i="2"/>
  <c r="K17" i="2"/>
  <c r="I16" i="2"/>
  <c r="I18" i="2"/>
  <c r="N17" i="2"/>
  <c r="M17" i="2"/>
  <c r="I17" i="2"/>
  <c r="L18" i="2"/>
  <c r="L17" i="2"/>
  <c r="E17" i="2"/>
  <c r="J16" i="2"/>
  <c r="J18" i="2"/>
  <c r="K34" i="2"/>
  <c r="K16" i="2"/>
  <c r="L34" i="2"/>
  <c r="L28" i="2"/>
  <c r="M28" i="2"/>
  <c r="J28" i="2"/>
  <c r="N28" i="2"/>
  <c r="K24" i="2"/>
  <c r="J24" i="2"/>
  <c r="N24" i="2"/>
  <c r="E35" i="2"/>
  <c r="K28" i="2"/>
  <c r="E28" i="2"/>
  <c r="M32" i="2"/>
  <c r="E24" i="2"/>
  <c r="J32" i="2"/>
  <c r="K32" i="2"/>
  <c r="L32" i="2"/>
  <c r="E32" i="2"/>
  <c r="N32" i="2"/>
  <c r="L24" i="2"/>
  <c r="I24" i="2"/>
  <c r="E36" i="2"/>
  <c r="M15" i="2"/>
  <c r="J19" i="2"/>
  <c r="M14" i="2"/>
  <c r="L14" i="2"/>
  <c r="E19" i="2"/>
  <c r="I14" i="2"/>
  <c r="E33" i="2"/>
  <c r="N14" i="2"/>
  <c r="J22" i="2"/>
  <c r="J36" i="2"/>
  <c r="J35" i="2"/>
  <c r="N35" i="2"/>
  <c r="E23" i="2"/>
  <c r="M27" i="2"/>
  <c r="I15" i="2"/>
  <c r="K27" i="2"/>
  <c r="E27" i="2"/>
  <c r="J23" i="2"/>
  <c r="L36" i="2"/>
  <c r="M36" i="2"/>
  <c r="L19" i="2"/>
  <c r="J33" i="2"/>
  <c r="M35" i="2"/>
  <c r="L15" i="2"/>
  <c r="K33" i="2"/>
  <c r="L23" i="2"/>
  <c r="E14" i="2"/>
  <c r="K14" i="2"/>
  <c r="M33" i="2"/>
  <c r="K36" i="2"/>
  <c r="I27" i="2"/>
  <c r="I36" i="2"/>
  <c r="N19" i="2"/>
  <c r="M22" i="2"/>
  <c r="J27" i="2"/>
  <c r="N22" i="2"/>
  <c r="L27" i="2"/>
  <c r="N36" i="2"/>
  <c r="L25" i="2"/>
  <c r="F41" i="2"/>
  <c r="K25" i="2"/>
  <c r="E25" i="2"/>
  <c r="I25" i="2"/>
  <c r="M25" i="2"/>
  <c r="J25" i="2"/>
  <c r="L20" i="2"/>
  <c r="F42" i="2"/>
  <c r="I20" i="2"/>
  <c r="G41" i="2"/>
  <c r="K20" i="2"/>
  <c r="I23" i="2"/>
  <c r="E20" i="2"/>
  <c r="M20" i="2"/>
  <c r="J20" i="2"/>
  <c r="E15" i="2"/>
  <c r="E22" i="2"/>
  <c r="G42" i="2"/>
  <c r="L7" i="2" s="1"/>
  <c r="I19" i="2"/>
  <c r="K19" i="2"/>
  <c r="L33" i="2"/>
  <c r="I33" i="2"/>
  <c r="N33" i="2"/>
  <c r="L35" i="2"/>
  <c r="I35" i="2"/>
  <c r="K35" i="2"/>
  <c r="I22" i="2"/>
  <c r="K22" i="2"/>
  <c r="J15" i="2"/>
  <c r="K15" i="2"/>
  <c r="K23" i="2"/>
  <c r="M23" i="2"/>
  <c r="E42" i="2" l="1"/>
  <c r="N42" i="2"/>
  <c r="J42" i="2"/>
  <c r="E41" i="2"/>
  <c r="M42" i="2"/>
  <c r="L42" i="2"/>
  <c r="I42" i="2"/>
  <c r="K42" i="2"/>
</calcChain>
</file>

<file path=xl/sharedStrings.xml><?xml version="1.0" encoding="utf-8"?>
<sst xmlns="http://schemas.openxmlformats.org/spreadsheetml/2006/main" count="4343" uniqueCount="263">
  <si>
    <t>new_date</t>
  </si>
  <si>
    <t>aggregator_name</t>
  </si>
  <si>
    <t>new_other_dr_prgm</t>
  </si>
  <si>
    <t>lca</t>
  </si>
  <si>
    <t>industry_type</t>
  </si>
  <si>
    <t>kwh1</t>
  </si>
  <si>
    <t>kwh2</t>
  </si>
  <si>
    <t>kwh3</t>
  </si>
  <si>
    <t>kwh4</t>
  </si>
  <si>
    <t>kwh5</t>
  </si>
  <si>
    <t>kwh6</t>
  </si>
  <si>
    <t>kwh7</t>
  </si>
  <si>
    <t>kwh8</t>
  </si>
  <si>
    <t>kwh9</t>
  </si>
  <si>
    <t>kwh10</t>
  </si>
  <si>
    <t>kwh11</t>
  </si>
  <si>
    <t>kwh12</t>
  </si>
  <si>
    <t>kwh13</t>
  </si>
  <si>
    <t>kwh14</t>
  </si>
  <si>
    <t>kwh15</t>
  </si>
  <si>
    <t>kwh16</t>
  </si>
  <si>
    <t>kwh17</t>
  </si>
  <si>
    <t>kwh18</t>
  </si>
  <si>
    <t>kwh19</t>
  </si>
  <si>
    <t>kwh20</t>
  </si>
  <si>
    <t>kwh21</t>
  </si>
  <si>
    <t>kwh22</t>
  </si>
  <si>
    <t>kwh23</t>
  </si>
  <si>
    <t>kwh24</t>
  </si>
  <si>
    <t>4. Retail stores</t>
  </si>
  <si>
    <t>7. Institutional/Government</t>
  </si>
  <si>
    <t>2. Manufacturing</t>
  </si>
  <si>
    <t>Utility:</t>
  </si>
  <si>
    <t>DR Program:</t>
  </si>
  <si>
    <t>Type of Results:</t>
  </si>
  <si>
    <t>Product:</t>
  </si>
  <si>
    <t>Event Day:</t>
  </si>
  <si>
    <t>Event Window:</t>
  </si>
  <si>
    <t>Program</t>
  </si>
  <si>
    <t>Product</t>
  </si>
  <si>
    <t>Local Capacity Area:</t>
  </si>
  <si>
    <t>Size Group:</t>
  </si>
  <si>
    <t>Aggregator:</t>
  </si>
  <si>
    <t>Event Hours:</t>
  </si>
  <si>
    <t>to</t>
  </si>
  <si>
    <t>Industry Type:</t>
  </si>
  <si>
    <t>Auto DR Enrolled:</t>
  </si>
  <si>
    <t>Dually DR Enrolled:</t>
  </si>
  <si>
    <t>All</t>
  </si>
  <si>
    <t>Sum</t>
  </si>
  <si>
    <t>(Hour-Ending)</t>
  </si>
  <si>
    <t>Hour-Ending</t>
  </si>
  <si>
    <t>10th%ile</t>
  </si>
  <si>
    <t>30th%ile</t>
  </si>
  <si>
    <t>50th%ile</t>
  </si>
  <si>
    <t>70th%ile</t>
  </si>
  <si>
    <t>90th%ile</t>
  </si>
  <si>
    <t>By Period:</t>
  </si>
  <si>
    <t>Daily</t>
  </si>
  <si>
    <t>Average Temperature 
(deg F)</t>
  </si>
  <si>
    <t>temp1</t>
  </si>
  <si>
    <t>temp2</t>
  </si>
  <si>
    <t>temp3</t>
  </si>
  <si>
    <t>temp4</t>
  </si>
  <si>
    <t>temp5</t>
  </si>
  <si>
    <t>temp6</t>
  </si>
  <si>
    <t>temp7</t>
  </si>
  <si>
    <t>temp8</t>
  </si>
  <si>
    <t>temp9</t>
  </si>
  <si>
    <t>temp10</t>
  </si>
  <si>
    <t>temp11</t>
  </si>
  <si>
    <t>temp12</t>
  </si>
  <si>
    <t>temp13</t>
  </si>
  <si>
    <t>temp14</t>
  </si>
  <si>
    <t>temp15</t>
  </si>
  <si>
    <t>temp16</t>
  </si>
  <si>
    <t>temp17</t>
  </si>
  <si>
    <t>temp18</t>
  </si>
  <si>
    <t>temp19</t>
  </si>
  <si>
    <t>temp20</t>
  </si>
  <si>
    <t>temp21</t>
  </si>
  <si>
    <t>temp22</t>
  </si>
  <si>
    <t>temp23</t>
  </si>
  <si>
    <t>temp24</t>
  </si>
  <si>
    <t>No</t>
  </si>
  <si>
    <t>Yes</t>
  </si>
  <si>
    <t>Event Window</t>
  </si>
  <si>
    <t>sa_size_desc</t>
  </si>
  <si>
    <t>20 to 199.99 kW</t>
  </si>
  <si>
    <t>200 kW and above</t>
  </si>
  <si>
    <t>n/a</t>
  </si>
  <si>
    <t>auto_dr</t>
  </si>
  <si>
    <t>productid</t>
  </si>
  <si>
    <t>Enersponse</t>
  </si>
  <si>
    <t>Label</t>
  </si>
  <si>
    <t>Key</t>
  </si>
  <si>
    <t>HE Start</t>
  </si>
  <si>
    <t>HE End</t>
  </si>
  <si>
    <t>CBP</t>
  </si>
  <si>
    <t>Capacity Bidding Program (CBP)</t>
  </si>
  <si>
    <t>Average Event Day</t>
  </si>
  <si>
    <t>impact1</t>
  </si>
  <si>
    <t>impact2</t>
  </si>
  <si>
    <t>impact3</t>
  </si>
  <si>
    <t>impact4</t>
  </si>
  <si>
    <t>impact5</t>
  </si>
  <si>
    <t>impact6</t>
  </si>
  <si>
    <t>impact7</t>
  </si>
  <si>
    <t>impact8</t>
  </si>
  <si>
    <t>impact9</t>
  </si>
  <si>
    <t>impact10</t>
  </si>
  <si>
    <t>impact11</t>
  </si>
  <si>
    <t>impact12</t>
  </si>
  <si>
    <t>impact13</t>
  </si>
  <si>
    <t>impact14</t>
  </si>
  <si>
    <t>impact15</t>
  </si>
  <si>
    <t>impact16</t>
  </si>
  <si>
    <t>impact17</t>
  </si>
  <si>
    <t>impact18</t>
  </si>
  <si>
    <t>impact19</t>
  </si>
  <si>
    <t>impact20</t>
  </si>
  <si>
    <t>impact21</t>
  </si>
  <si>
    <t>impact22</t>
  </si>
  <si>
    <t>impact23</t>
  </si>
  <si>
    <t>impact24</t>
  </si>
  <si>
    <t>v_impact1</t>
  </si>
  <si>
    <t>v_impact2</t>
  </si>
  <si>
    <t>v_impact3</t>
  </si>
  <si>
    <t>v_impact4</t>
  </si>
  <si>
    <t>v_impact5</t>
  </si>
  <si>
    <t>v_impact6</t>
  </si>
  <si>
    <t>v_impact7</t>
  </si>
  <si>
    <t>v_impact8</t>
  </si>
  <si>
    <t>v_impact9</t>
  </si>
  <si>
    <t>v_impact10</t>
  </si>
  <si>
    <t>v_impact11</t>
  </si>
  <si>
    <t>v_impact12</t>
  </si>
  <si>
    <t>v_impact13</t>
  </si>
  <si>
    <t>v_impact14</t>
  </si>
  <si>
    <t>v_impact15</t>
  </si>
  <si>
    <t>v_impact16</t>
  </si>
  <si>
    <t>v_impact17</t>
  </si>
  <si>
    <t>v_impact18</t>
  </si>
  <si>
    <t>v_impact19</t>
  </si>
  <si>
    <t>v_impact20</t>
  </si>
  <si>
    <t>v_impact21</t>
  </si>
  <si>
    <t>v_impact22</t>
  </si>
  <si>
    <t>v_impact23</t>
  </si>
  <si>
    <t>v_impact24</t>
  </si>
  <si>
    <t>redact</t>
  </si>
  <si>
    <t>redact_load</t>
  </si>
  <si>
    <t>redact_agg</t>
  </si>
  <si>
    <t>Average Event Hour</t>
  </si>
  <si>
    <t>During events where average per-customer data was used as a proxy for one or more participating customer because of partially missing customer data, the sum of aggregate results for the individual subgroups (e.g., the three Size Groups) may not exactly add up to the total (“All” category) for the larger grouping of customers participating in the event.</t>
  </si>
  <si>
    <t>LCA</t>
  </si>
  <si>
    <t>Aggregator</t>
  </si>
  <si>
    <t>Industry_Type</t>
  </si>
  <si>
    <t>AutoDR</t>
  </si>
  <si>
    <t>OtherDR</t>
  </si>
  <si>
    <t>Size_Grp</t>
  </si>
  <si>
    <t>date</t>
  </si>
  <si>
    <t>Nom_ct</t>
  </si>
  <si>
    <t>redact_ct</t>
  </si>
  <si>
    <t>kwh</t>
  </si>
  <si>
    <t>impact</t>
  </si>
  <si>
    <t>temp</t>
  </si>
  <si>
    <t>v_impact</t>
  </si>
  <si>
    <t>he_start</t>
  </si>
  <si>
    <t>he_end</t>
  </si>
  <si>
    <t>Cpower</t>
  </si>
  <si>
    <t>San Diego Gas &amp; Electric</t>
  </si>
  <si>
    <t>All Day Ahead and Day Of</t>
  </si>
  <si>
    <t xml:space="preserve">Event Days (All Day Ahead and Day Of) </t>
  </si>
  <si>
    <t>MW Hourly Impact for the Average Event Day</t>
  </si>
  <si>
    <t>ResultType</t>
  </si>
  <si>
    <t>Segment</t>
  </si>
  <si>
    <t>Product_ct</t>
  </si>
  <si>
    <t>analysis_ct</t>
  </si>
  <si>
    <t>Industry_Type-2. Manufacturing</t>
  </si>
  <si>
    <t>Industry_Type-4. Retail stores</t>
  </si>
  <si>
    <t>Industry_Type-7. Institutional/Government</t>
  </si>
  <si>
    <t>Significant?</t>
  </si>
  <si>
    <t>CCA</t>
  </si>
  <si>
    <t>CCA-No</t>
  </si>
  <si>
    <t>CCA-Yes</t>
  </si>
  <si>
    <t>Industry_Type-3. Wholesale, Transport, other utilities</t>
  </si>
  <si>
    <t>3. Wholesale, Transport, other utilities</t>
  </si>
  <si>
    <t>CCA:</t>
  </si>
  <si>
    <t>LOOKUP</t>
  </si>
  <si>
    <t>Date</t>
  </si>
  <si>
    <t>Window</t>
  </si>
  <si>
    <t>Start</t>
  </si>
  <si>
    <t>End</t>
  </si>
  <si>
    <t>Enel X North America</t>
  </si>
  <si>
    <t>Elect DO 1-9 Hour ($400)</t>
  </si>
  <si>
    <t>Elect DA 1-9 Hour ($600)</t>
  </si>
  <si>
    <t xml:space="preserve">Event Days (Elect DO 1-9 Hour ($400)) </t>
  </si>
  <si>
    <t xml:space="preserve">Event Days (Elect DA 1-9 Hour ($600)) </t>
  </si>
  <si>
    <t>* No Auto DR Enrollment in PY2022</t>
  </si>
  <si>
    <t>Size_Grp-20 to 199.99 kW</t>
  </si>
  <si>
    <t>Size_Grp-200 kW and above</t>
  </si>
  <si>
    <t>Number of Accounts Dispatched for Event:</t>
  </si>
  <si>
    <t>Aggregator-CPOWER</t>
  </si>
  <si>
    <t>CPOWER</t>
  </si>
  <si>
    <t>All Day Ahead</t>
  </si>
  <si>
    <t>Aggregator-ENEL X NORTH AMERICA</t>
  </si>
  <si>
    <t>ENEL X NORTH AMERICA</t>
  </si>
  <si>
    <t>Aggregator-ENERSPONSE</t>
  </si>
  <si>
    <t>ENERSPONSE</t>
  </si>
  <si>
    <t>Aggregator-Voltus Inc</t>
  </si>
  <si>
    <t>Voltus Inc</t>
  </si>
  <si>
    <t>Industry_Type-5. Offices, Hotels, Finance, Services</t>
  </si>
  <si>
    <t>5. Offices, Hotels, Finance, Services</t>
  </si>
  <si>
    <t>Industry_Type-6. Schools</t>
  </si>
  <si>
    <t>6. Schools</t>
  </si>
  <si>
    <t>Size_Grp-Below 20 kW</t>
  </si>
  <si>
    <t>Below 20 kW</t>
  </si>
  <si>
    <t>Elect DA 1-9 Hour ($400)</t>
  </si>
  <si>
    <t>Event Days (All Day Ahead)</t>
  </si>
  <si>
    <t xml:space="preserve">Event Days (Elect DA 1-9 Hour ($400)) </t>
  </si>
  <si>
    <t>% Delivery:</t>
  </si>
  <si>
    <t>Number of Accounts Nominated for Event:</t>
  </si>
  <si>
    <t>SDG&amp;E CBP for PY2023: Ex Post Analysis</t>
  </si>
  <si>
    <t>full_start</t>
  </si>
  <si>
    <t>full_end</t>
  </si>
  <si>
    <t>Pop_Ct</t>
  </si>
  <si>
    <t>Disp_MW</t>
  </si>
  <si>
    <t>Nom_MW</t>
  </si>
  <si>
    <t>% Dispatch:</t>
  </si>
  <si>
    <t>The average event day is a combination of different event windows with the overlapping window being HE-20.</t>
  </si>
  <si>
    <t>OtherDR-CBP Only</t>
  </si>
  <si>
    <t>CBP Only</t>
  </si>
  <si>
    <t>OtherDR-CBP and ELRP</t>
  </si>
  <si>
    <t>CBP and ELRP</t>
  </si>
  <si>
    <t>OtherDR-CBP, CPP, and ELRP</t>
  </si>
  <si>
    <t>CBP, CPP, and ELRP</t>
  </si>
  <si>
    <t>Nom_Ct</t>
  </si>
  <si>
    <t>kwh_1</t>
  </si>
  <si>
    <t>kwh_2</t>
  </si>
  <si>
    <t>kwh_3</t>
  </si>
  <si>
    <t>kwh_4</t>
  </si>
  <si>
    <t>kwh_5</t>
  </si>
  <si>
    <t>kwh_6</t>
  </si>
  <si>
    <t>kwh_7</t>
  </si>
  <si>
    <t>kwh_8</t>
  </si>
  <si>
    <t>kwh_9</t>
  </si>
  <si>
    <t>kwh_10</t>
  </si>
  <si>
    <t>kwh_11</t>
  </si>
  <si>
    <t>kwh_12</t>
  </si>
  <si>
    <t>kwh_13</t>
  </si>
  <si>
    <t>kwh_14</t>
  </si>
  <si>
    <t>kwh_15</t>
  </si>
  <si>
    <t>kwh_16</t>
  </si>
  <si>
    <t>kwh_17</t>
  </si>
  <si>
    <t>kwh_18</t>
  </si>
  <si>
    <t>kwh_19</t>
  </si>
  <si>
    <t>kwh_20</t>
  </si>
  <si>
    <t>kwh_21</t>
  </si>
  <si>
    <t>kwh_22</t>
  </si>
  <si>
    <t>kwh_23</t>
  </si>
  <si>
    <t>kwh_24</t>
  </si>
  <si>
    <t>Aggregate Impact</t>
  </si>
  <si>
    <t>HE-20 to HE-20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</si>
</sst>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0"/>
    <numFmt numFmtId="165" formatCode="[$-409]mmmm\ d\,\ yyyy;@"/>
    <numFmt numFmtId="166" formatCode="[$-409]mm/dd/yyyy"/>
    <numFmt numFmtId="167" formatCode="_(* #,##0_);_(* \(#,##0\);_(* &quot;-&quot;??_);_(@_)"/>
    <numFmt numFmtId="168" formatCode="[$-F400]h:mm:ss\ AM/PM"/>
    <numFmt numFmtId="169" formatCode="[$-409]m/d/yy\ h:mm\ AM/PM;@"/>
    <numFmt numFmtId="170" formatCode="0&quot;% CI&quot;"/>
    <numFmt numFmtId="171" formatCode="0&quot;th Percentile&quot;"/>
    <numFmt numFmtId="177" formatCode="0.0"/>
  </numFmts>
  <fonts count="41" x14ac:knownFonts="1">
    <font>
      <sz val="11"/>
      <color theme="1"/>
      <name val="Calibri"/>
      <family val="2"/>
      <scheme val="minor"/>
    </font>
    <font>
      <sz val="10"/>
      <name val="Arial"/>
      <family val="2"/>
    </font>
    <font>
      <b/>
      <sz val="10"/>
      <name val="Arial Narrow"/>
      <family val="2"/>
    </font>
    <font>
      <sz val="9"/>
      <color theme="1"/>
      <name val="Arial"/>
      <family val="2"/>
    </font>
    <font>
      <sz val="10"/>
      <color theme="1"/>
      <name val="Arial"/>
      <family val="2"/>
    </font>
    <font>
      <b/>
      <sz val="10"/>
      <color theme="1"/>
      <name val="Arial"/>
      <family val="2"/>
    </font>
    <font>
      <b/>
      <sz val="10"/>
      <color theme="1"/>
      <name val="Arial Narrow"/>
      <family val="2"/>
    </font>
    <font>
      <b/>
      <sz val="9"/>
      <color theme="0"/>
      <name val="Arial"/>
      <family val="2"/>
    </font>
    <font>
      <b/>
      <sz val="11"/>
      <color theme="1"/>
      <name val="Calibri"/>
      <family val="2"/>
      <scheme val="minor"/>
    </font>
    <font>
      <sz val="11"/>
      <color rgb="FF006100"/>
      <name val="Calibri"/>
      <family val="2"/>
      <scheme val="minor"/>
    </font>
    <font>
      <sz val="11"/>
      <color theme="1"/>
      <name val="Calibri"/>
      <family val="2"/>
      <scheme val="minor"/>
    </font>
    <font>
      <sz val="10"/>
      <color theme="0"/>
      <name val="Arial"/>
      <family val="2"/>
    </font>
    <font>
      <sz val="11"/>
      <name val="Calibri"/>
      <family val="2"/>
      <scheme val="minor"/>
    </font>
    <font>
      <sz val="9"/>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sz val="18"/>
      <color theme="3"/>
      <name val="Calibri Light"/>
      <family val="2"/>
      <scheme val="major"/>
    </font>
    <font>
      <sz val="11"/>
      <color rgb="FF9C5700"/>
      <name val="Calibri"/>
      <family val="2"/>
      <scheme val="minor"/>
    </font>
    <font>
      <sz val="11"/>
      <name val="Calibri"/>
      <family val="2"/>
    </font>
    <font>
      <sz val="10"/>
      <name val="Arial"/>
      <family val="2"/>
    </font>
    <font>
      <sz val="10"/>
      <name val="MS Sans Serif"/>
      <family val="2"/>
    </font>
    <font>
      <b/>
      <i/>
      <sz val="11"/>
      <color theme="1"/>
      <name val="Calibri"/>
      <family val="2"/>
      <scheme val="minor"/>
    </font>
    <font>
      <i/>
      <sz val="10"/>
      <color rgb="FFC00000"/>
      <name val="Arial"/>
      <family val="2"/>
    </font>
    <font>
      <b/>
      <sz val="9"/>
      <color theme="1"/>
      <name val="Arial"/>
      <family val="2"/>
    </font>
    <font>
      <i/>
      <sz val="10"/>
      <name val="Arial"/>
      <family val="2"/>
    </font>
    <font>
      <b/>
      <sz val="18"/>
      <color theme="1"/>
      <name val="Arial"/>
      <family val="2"/>
    </font>
    <font>
      <i/>
      <sz val="10"/>
      <color theme="1"/>
      <name val="Arial"/>
      <family val="2"/>
    </font>
    <font>
      <sz val="10"/>
      <color rgb="FFFF0000"/>
      <name val="Arial"/>
      <family val="2"/>
    </font>
    <font>
      <sz val="8"/>
      <name val="Calibri"/>
      <family val="2"/>
      <scheme val="minor"/>
    </font>
  </fonts>
  <fills count="39">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1A1D5D"/>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9999"/>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0" tint="-0.14999847407452621"/>
        <bgColor indexed="64"/>
      </patternFill>
    </fill>
  </fills>
  <borders count="37">
    <border>
      <left/>
      <right/>
      <top/>
      <bottom/>
      <diagonal/>
    </border>
    <border>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theme="1"/>
      </left>
      <right style="medium">
        <color theme="1"/>
      </right>
      <top style="medium">
        <color theme="1"/>
      </top>
      <bottom style="thin">
        <color theme="1"/>
      </bottom>
      <diagonal/>
    </border>
    <border>
      <left style="medium">
        <color theme="1"/>
      </left>
      <right style="medium">
        <color theme="1"/>
      </right>
      <top style="thin">
        <color theme="1"/>
      </top>
      <bottom style="thin">
        <color theme="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1"/>
      </top>
      <bottom/>
      <diagonal/>
    </border>
    <border>
      <left style="medium">
        <color theme="1"/>
      </left>
      <right style="medium">
        <color theme="1"/>
      </right>
      <top style="thin">
        <color theme="1"/>
      </top>
      <bottom/>
      <diagonal/>
    </border>
    <border>
      <left style="medium">
        <color indexed="64"/>
      </left>
      <right style="medium">
        <color theme="1"/>
      </right>
      <top style="medium">
        <color indexed="64"/>
      </top>
      <bottom style="thin">
        <color theme="1"/>
      </bottom>
      <diagonal/>
    </border>
    <border>
      <left style="medium">
        <color theme="1"/>
      </left>
      <right style="medium">
        <color theme="1"/>
      </right>
      <top style="medium">
        <color indexed="64"/>
      </top>
      <bottom style="thin">
        <color theme="1"/>
      </bottom>
      <diagonal/>
    </border>
    <border>
      <left style="medium">
        <color theme="1"/>
      </left>
      <right style="medium">
        <color indexed="64"/>
      </right>
      <top style="medium">
        <color indexed="64"/>
      </top>
      <bottom style="thin">
        <color theme="1"/>
      </bottom>
      <diagonal/>
    </border>
    <border>
      <left style="medium">
        <color indexed="64"/>
      </left>
      <right style="medium">
        <color theme="1"/>
      </right>
      <top style="thin">
        <color theme="1"/>
      </top>
      <bottom style="thin">
        <color theme="1"/>
      </bottom>
      <diagonal/>
    </border>
    <border>
      <left style="medium">
        <color theme="1"/>
      </left>
      <right style="medium">
        <color indexed="64"/>
      </right>
      <top style="thin">
        <color theme="1"/>
      </top>
      <bottom style="thin">
        <color theme="1"/>
      </bottom>
      <diagonal/>
    </border>
    <border>
      <left style="medium">
        <color indexed="64"/>
      </left>
      <right style="medium">
        <color theme="1"/>
      </right>
      <top style="thin">
        <color theme="1"/>
      </top>
      <bottom style="medium">
        <color indexed="64"/>
      </bottom>
      <diagonal/>
    </border>
    <border>
      <left style="medium">
        <color theme="1"/>
      </left>
      <right style="medium">
        <color theme="1"/>
      </right>
      <top style="thin">
        <color theme="1"/>
      </top>
      <bottom style="medium">
        <color indexed="64"/>
      </bottom>
      <diagonal/>
    </border>
    <border>
      <left style="medium">
        <color theme="1"/>
      </left>
      <right style="medium">
        <color indexed="64"/>
      </right>
      <top style="thin">
        <color theme="1"/>
      </top>
      <bottom style="medium">
        <color indexed="64"/>
      </bottom>
      <diagonal/>
    </border>
    <border>
      <left style="medium">
        <color theme="1"/>
      </left>
      <right/>
      <top style="medium">
        <color theme="1"/>
      </top>
      <bottom style="thin">
        <color theme="1"/>
      </bottom>
      <diagonal/>
    </border>
    <border>
      <left style="medium">
        <color theme="1"/>
      </left>
      <right/>
      <top style="thin">
        <color theme="1"/>
      </top>
      <bottom style="thin">
        <color theme="1"/>
      </bottom>
      <diagonal/>
    </border>
    <border>
      <left style="medium">
        <color theme="1"/>
      </left>
      <right/>
      <top style="thin">
        <color theme="1"/>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1"/>
      </bottom>
      <diagonal/>
    </border>
    <border>
      <left style="medium">
        <color indexed="64"/>
      </left>
      <right style="medium">
        <color indexed="64"/>
      </right>
      <top style="thin">
        <color theme="1"/>
      </top>
      <bottom style="thin">
        <color theme="1"/>
      </bottom>
      <diagonal/>
    </border>
    <border>
      <left style="medium">
        <color indexed="64"/>
      </left>
      <right style="medium">
        <color indexed="64"/>
      </right>
      <top style="thin">
        <color theme="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90">
    <xf numFmtId="0" fontId="0" fillId="0" borderId="0"/>
    <xf numFmtId="0" fontId="1" fillId="0" borderId="0"/>
    <xf numFmtId="0" fontId="9" fillId="3" borderId="0" applyNumberFormat="0" applyBorder="0" applyAlignment="0" applyProtection="0"/>
    <xf numFmtId="43" fontId="10" fillId="0" borderId="0" applyFont="0" applyFill="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5" borderId="0" applyNumberFormat="0" applyBorder="0" applyAlignment="0" applyProtection="0"/>
    <xf numFmtId="0" fontId="18" fillId="7" borderId="9" applyNumberFormat="0" applyAlignment="0" applyProtection="0"/>
    <xf numFmtId="0" fontId="19" fillId="8" borderId="10" applyNumberFormat="0" applyAlignment="0" applyProtection="0"/>
    <xf numFmtId="0" fontId="20" fillId="8" borderId="9" applyNumberFormat="0" applyAlignment="0" applyProtection="0"/>
    <xf numFmtId="0" fontId="21" fillId="0" borderId="11" applyNumberFormat="0" applyFill="0" applyAlignment="0" applyProtection="0"/>
    <xf numFmtId="0" fontId="22" fillId="9" borderId="12" applyNumberFormat="0" applyAlignment="0" applyProtection="0"/>
    <xf numFmtId="0" fontId="23" fillId="0" borderId="0" applyNumberFormat="0" applyFill="0" applyBorder="0" applyAlignment="0" applyProtection="0"/>
    <xf numFmtId="0" fontId="10" fillId="10" borderId="13" applyNumberFormat="0" applyFont="0" applyAlignment="0" applyProtection="0"/>
    <xf numFmtId="0" fontId="24" fillId="0" borderId="0" applyNumberFormat="0" applyFill="0" applyBorder="0" applyAlignment="0" applyProtection="0"/>
    <xf numFmtId="0" fontId="8" fillId="0" borderId="14" applyNumberFormat="0" applyFill="0" applyAlignment="0" applyProtection="0"/>
    <xf numFmtId="0" fontId="25"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25"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25"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25"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25" fillId="27"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25"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26" fillId="0" borderId="0" applyNumberFormat="0" applyFill="0" applyBorder="0" applyAlignment="0" applyProtection="0"/>
    <xf numFmtId="0" fontId="27" fillId="6" borderId="0" applyNumberFormat="0" applyBorder="0" applyAlignment="0" applyProtection="0"/>
    <xf numFmtId="0" fontId="25" fillId="14" borderId="0" applyNumberFormat="0" applyBorder="0" applyAlignment="0" applyProtection="0"/>
    <xf numFmtId="0" fontId="25" fillId="18" borderId="0" applyNumberFormat="0" applyBorder="0" applyAlignment="0" applyProtection="0"/>
    <xf numFmtId="0" fontId="25" fillId="22" borderId="0" applyNumberFormat="0" applyBorder="0" applyAlignment="0" applyProtection="0"/>
    <xf numFmtId="0" fontId="25" fillId="26" borderId="0" applyNumberFormat="0" applyBorder="0" applyAlignment="0" applyProtection="0"/>
    <xf numFmtId="0" fontId="25" fillId="30" borderId="0" applyNumberFormat="0" applyBorder="0" applyAlignment="0" applyProtection="0"/>
    <xf numFmtId="0" fontId="25" fillId="34" borderId="0" applyNumberFormat="0" applyBorder="0" applyAlignment="0" applyProtection="0"/>
    <xf numFmtId="0" fontId="28" fillId="0" borderId="0" applyNumberFormat="0" applyFill="0" applyBorder="0" applyAlignment="0" applyProtection="0"/>
    <xf numFmtId="0" fontId="29" fillId="6" borderId="0" applyNumberFormat="0" applyBorder="0" applyAlignment="0" applyProtection="0"/>
    <xf numFmtId="0" fontId="10" fillId="14" borderId="0" applyNumberFormat="0" applyBorder="0" applyAlignment="0" applyProtection="0"/>
    <xf numFmtId="0" fontId="10" fillId="18" borderId="0" applyNumberFormat="0" applyBorder="0" applyAlignment="0" applyProtection="0"/>
    <xf numFmtId="0" fontId="10" fillId="22" borderId="0" applyNumberFormat="0" applyBorder="0" applyAlignment="0" applyProtection="0"/>
    <xf numFmtId="0" fontId="10" fillId="26" borderId="0" applyNumberFormat="0" applyBorder="0" applyAlignment="0" applyProtection="0"/>
    <xf numFmtId="0" fontId="10" fillId="30" borderId="0" applyNumberFormat="0" applyBorder="0" applyAlignment="0" applyProtection="0"/>
    <xf numFmtId="0" fontId="10" fillId="34" borderId="0" applyNumberFormat="0" applyBorder="0" applyAlignment="0" applyProtection="0"/>
    <xf numFmtId="0" fontId="1" fillId="0" borderId="0"/>
    <xf numFmtId="43" fontId="1" fillId="0" borderId="0" applyFont="0" applyFill="0" applyBorder="0" applyAlignment="0" applyProtection="0"/>
    <xf numFmtId="169" fontId="1" fillId="0" borderId="0"/>
    <xf numFmtId="169" fontId="1" fillId="0" borderId="0"/>
    <xf numFmtId="0" fontId="4"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0" fillId="0" borderId="0"/>
    <xf numFmtId="43" fontId="1" fillId="0" borderId="0" applyFont="0" applyFill="0" applyBorder="0" applyAlignment="0" applyProtection="0"/>
    <xf numFmtId="43" fontId="30" fillId="0" borderId="0" applyFont="0" applyFill="0" applyBorder="0" applyAlignment="0" applyProtection="0"/>
    <xf numFmtId="0" fontId="1" fillId="0" borderId="0"/>
    <xf numFmtId="0" fontId="30" fillId="0" borderId="0"/>
    <xf numFmtId="168" fontId="31" fillId="0" borderId="0"/>
    <xf numFmtId="0" fontId="1" fillId="0" borderId="0"/>
    <xf numFmtId="169" fontId="1" fillId="0" borderId="0"/>
    <xf numFmtId="43" fontId="1" fillId="0" borderId="0" applyFont="0" applyFill="0" applyBorder="0" applyAlignment="0" applyProtection="0"/>
    <xf numFmtId="168" fontId="1" fillId="0" borderId="0"/>
    <xf numFmtId="168" fontId="1" fillId="0" borderId="0"/>
    <xf numFmtId="168" fontId="1" fillId="0" borderId="0"/>
    <xf numFmtId="169" fontId="1" fillId="0" borderId="0"/>
    <xf numFmtId="0" fontId="10" fillId="0" borderId="0"/>
    <xf numFmtId="43" fontId="10" fillId="0" borderId="0" applyFont="0" applyFill="0" applyBorder="0" applyAlignment="0" applyProtection="0"/>
    <xf numFmtId="43" fontId="30" fillId="0" borderId="0" applyFont="0" applyFill="0" applyBorder="0" applyAlignment="0" applyProtection="0"/>
    <xf numFmtId="0" fontId="10" fillId="10" borderId="13" applyNumberFormat="0" applyFont="0" applyAlignment="0" applyProtection="0"/>
    <xf numFmtId="0" fontId="30" fillId="0" borderId="0"/>
    <xf numFmtId="9" fontId="10" fillId="0" borderId="0" applyFont="0" applyFill="0" applyBorder="0" applyAlignment="0" applyProtection="0"/>
    <xf numFmtId="0" fontId="32" fillId="0" borderId="0"/>
    <xf numFmtId="43" fontId="32" fillId="0" borderId="0" applyFont="0" applyFill="0" applyBorder="0" applyAlignment="0" applyProtection="0"/>
    <xf numFmtId="9" fontId="32" fillId="0" borderId="0" applyFont="0" applyFill="0" applyBorder="0" applyAlignment="0" applyProtection="0"/>
    <xf numFmtId="0" fontId="30" fillId="0" borderId="0"/>
    <xf numFmtId="0" fontId="30" fillId="0" borderId="0"/>
    <xf numFmtId="43" fontId="30" fillId="0" borderId="0" applyFont="0" applyFill="0" applyBorder="0" applyAlignment="0" applyProtection="0"/>
    <xf numFmtId="0" fontId="10" fillId="0" borderId="0"/>
    <xf numFmtId="0" fontId="10" fillId="0" borderId="0"/>
    <xf numFmtId="0" fontId="1" fillId="0" borderId="0">
      <alignment horizontal="left" wrapText="1"/>
    </xf>
    <xf numFmtId="9" fontId="10" fillId="0" borderId="0" applyFont="0" applyFill="0" applyBorder="0" applyAlignment="0" applyProtection="0"/>
  </cellStyleXfs>
  <cellXfs count="91">
    <xf numFmtId="0" fontId="0" fillId="0" borderId="0" xfId="0"/>
    <xf numFmtId="0" fontId="2" fillId="2" borderId="3" xfId="1" applyFont="1" applyFill="1" applyBorder="1" applyAlignment="1">
      <alignment horizontal="center" vertical="center" wrapText="1"/>
    </xf>
    <xf numFmtId="0" fontId="4" fillId="2" borderId="0" xfId="0" applyFont="1" applyFill="1" applyAlignment="1">
      <alignment vertical="center"/>
    </xf>
    <xf numFmtId="0" fontId="4" fillId="2" borderId="1" xfId="0" applyFont="1" applyFill="1" applyBorder="1" applyAlignment="1">
      <alignment vertical="center"/>
    </xf>
    <xf numFmtId="0" fontId="5" fillId="2" borderId="2" xfId="0" applyFont="1" applyFill="1" applyBorder="1" applyAlignment="1">
      <alignment horizontal="right" vertical="center"/>
    </xf>
    <xf numFmtId="0" fontId="5" fillId="2" borderId="0" xfId="0" applyFont="1" applyFill="1" applyAlignment="1">
      <alignment horizontal="right" vertical="center"/>
    </xf>
    <xf numFmtId="0" fontId="6" fillId="2" borderId="3" xfId="0" applyFont="1" applyFill="1" applyBorder="1" applyAlignment="1">
      <alignment horizontal="center" vertical="center"/>
    </xf>
    <xf numFmtId="0" fontId="5" fillId="2" borderId="0" xfId="0" applyFont="1" applyFill="1" applyAlignment="1">
      <alignment horizontal="center" vertical="center"/>
    </xf>
    <xf numFmtId="165" fontId="6" fillId="2" borderId="3" xfId="0" applyNumberFormat="1" applyFont="1" applyFill="1" applyBorder="1" applyAlignment="1">
      <alignment horizontal="center" vertical="center"/>
    </xf>
    <xf numFmtId="49" fontId="0" fillId="0" borderId="0" xfId="0" applyNumberFormat="1"/>
    <xf numFmtId="0" fontId="8" fillId="0" borderId="0" xfId="0" applyFont="1" applyAlignment="1">
      <alignment horizontal="center"/>
    </xf>
    <xf numFmtId="0" fontId="7" fillId="4" borderId="5" xfId="0" applyFont="1" applyFill="1" applyBorder="1" applyAlignment="1">
      <alignment horizontal="center"/>
    </xf>
    <xf numFmtId="0" fontId="3" fillId="2" borderId="5" xfId="0" applyFont="1" applyFill="1" applyBorder="1" applyAlignment="1">
      <alignment horizontal="center" vertical="center"/>
    </xf>
    <xf numFmtId="164" fontId="3" fillId="2" borderId="5" xfId="0" applyNumberFormat="1" applyFont="1" applyFill="1" applyBorder="1" applyAlignment="1">
      <alignment horizontal="center" vertical="center"/>
    </xf>
    <xf numFmtId="0" fontId="11" fillId="2" borderId="0" xfId="0" applyFont="1" applyFill="1" applyAlignment="1">
      <alignment vertical="center"/>
    </xf>
    <xf numFmtId="0" fontId="0" fillId="2" borderId="0" xfId="0" applyFill="1"/>
    <xf numFmtId="167" fontId="0" fillId="0" borderId="0" xfId="3" applyNumberFormat="1" applyFont="1"/>
    <xf numFmtId="0" fontId="12" fillId="0" borderId="0" xfId="0" applyFont="1"/>
    <xf numFmtId="166" fontId="12" fillId="0" borderId="0" xfId="0" applyNumberFormat="1" applyFont="1"/>
    <xf numFmtId="0" fontId="8" fillId="0" borderId="0" xfId="0" applyFont="1"/>
    <xf numFmtId="0" fontId="5" fillId="2" borderId="0" xfId="0" applyFont="1" applyFill="1" applyAlignment="1">
      <alignment horizontal="center" vertical="center" wrapText="1"/>
    </xf>
    <xf numFmtId="14" fontId="0" fillId="0" borderId="0" xfId="0" applyNumberFormat="1"/>
    <xf numFmtId="15" fontId="0" fillId="0" borderId="0" xfId="0" applyNumberFormat="1"/>
    <xf numFmtId="15" fontId="9" fillId="3" borderId="0" xfId="2" applyNumberFormat="1"/>
    <xf numFmtId="0" fontId="9" fillId="3" borderId="0" xfId="2"/>
    <xf numFmtId="1" fontId="0" fillId="0" borderId="0" xfId="0" applyNumberFormat="1"/>
    <xf numFmtId="0" fontId="7" fillId="4" borderId="4" xfId="0" applyFont="1" applyFill="1" applyBorder="1" applyAlignment="1">
      <alignment horizontal="center" wrapText="1"/>
    </xf>
    <xf numFmtId="0" fontId="7" fillId="4" borderId="4" xfId="0" applyFont="1" applyFill="1" applyBorder="1" applyAlignment="1">
      <alignment horizontal="center"/>
    </xf>
    <xf numFmtId="1" fontId="6" fillId="2" borderId="3" xfId="0" applyNumberFormat="1" applyFont="1" applyFill="1" applyBorder="1" applyAlignment="1">
      <alignment horizontal="center" vertical="center"/>
    </xf>
    <xf numFmtId="0" fontId="33" fillId="2" borderId="0" xfId="0" applyFont="1" applyFill="1"/>
    <xf numFmtId="0" fontId="35" fillId="2" borderId="5" xfId="0" applyFont="1" applyFill="1" applyBorder="1" applyAlignment="1">
      <alignment horizontal="center" vertical="center"/>
    </xf>
    <xf numFmtId="0" fontId="35" fillId="36" borderId="5" xfId="0" applyFont="1" applyFill="1" applyBorder="1" applyAlignment="1">
      <alignment horizontal="center" vertical="center"/>
    </xf>
    <xf numFmtId="9" fontId="4" fillId="2" borderId="0" xfId="89" applyFont="1" applyFill="1" applyAlignment="1">
      <alignment vertical="center"/>
    </xf>
    <xf numFmtId="9" fontId="0" fillId="2" borderId="0" xfId="89" applyFont="1" applyFill="1"/>
    <xf numFmtId="0" fontId="36" fillId="2" borderId="0" xfId="0" applyFont="1" applyFill="1" applyAlignment="1">
      <alignment vertical="center" wrapText="1"/>
    </xf>
    <xf numFmtId="0" fontId="36" fillId="2" borderId="0" xfId="0" applyFont="1" applyFill="1" applyAlignment="1">
      <alignment vertical="center"/>
    </xf>
    <xf numFmtId="0" fontId="3" fillId="2" borderId="16" xfId="0" applyFont="1" applyFill="1" applyBorder="1" applyAlignment="1">
      <alignment horizontal="center" vertical="center"/>
    </xf>
    <xf numFmtId="164" fontId="3" fillId="2" borderId="16" xfId="0" applyNumberFormat="1" applyFont="1" applyFill="1" applyBorder="1" applyAlignment="1">
      <alignment horizontal="center" vertical="center"/>
    </xf>
    <xf numFmtId="0" fontId="7" fillId="4" borderId="21" xfId="0" applyFont="1" applyFill="1" applyBorder="1" applyAlignment="1">
      <alignment horizontal="center"/>
    </xf>
    <xf numFmtId="0" fontId="3" fillId="2" borderId="20" xfId="0" applyFont="1" applyFill="1" applyBorder="1" applyAlignment="1">
      <alignment horizontal="center" vertical="center"/>
    </xf>
    <xf numFmtId="164" fontId="3" fillId="2" borderId="21" xfId="0" applyNumberFormat="1" applyFont="1" applyFill="1" applyBorder="1" applyAlignment="1">
      <alignment horizontal="center" vertical="center"/>
    </xf>
    <xf numFmtId="0" fontId="3" fillId="2" borderId="22" xfId="0" applyFont="1" applyFill="1" applyBorder="1" applyAlignment="1">
      <alignment horizontal="center" vertical="center"/>
    </xf>
    <xf numFmtId="164" fontId="3" fillId="2" borderId="23" xfId="0" applyNumberFormat="1" applyFont="1" applyFill="1" applyBorder="1" applyAlignment="1">
      <alignment horizontal="center" vertical="center"/>
    </xf>
    <xf numFmtId="164" fontId="3" fillId="2" borderId="24" xfId="0" applyNumberFormat="1" applyFont="1" applyFill="1" applyBorder="1" applyAlignment="1">
      <alignment horizontal="center" vertical="center"/>
    </xf>
    <xf numFmtId="3" fontId="0" fillId="0" borderId="0" xfId="0" applyNumberFormat="1"/>
    <xf numFmtId="0" fontId="7" fillId="4" borderId="26" xfId="0" applyFont="1" applyFill="1" applyBorder="1" applyAlignment="1">
      <alignment horizontal="center"/>
    </xf>
    <xf numFmtId="164" fontId="3" fillId="2" borderId="26" xfId="0" applyNumberFormat="1" applyFont="1" applyFill="1" applyBorder="1" applyAlignment="1">
      <alignment horizontal="center" vertical="center"/>
    </xf>
    <xf numFmtId="164" fontId="3" fillId="2" borderId="27" xfId="0" applyNumberFormat="1" applyFont="1" applyFill="1" applyBorder="1" applyAlignment="1">
      <alignment horizontal="center" vertical="center"/>
    </xf>
    <xf numFmtId="171" fontId="7" fillId="4" borderId="30" xfId="0" applyNumberFormat="1" applyFont="1" applyFill="1" applyBorder="1" applyAlignment="1">
      <alignment horizontal="center"/>
    </xf>
    <xf numFmtId="164" fontId="3" fillId="2" borderId="30" xfId="0" applyNumberFormat="1" applyFont="1" applyFill="1" applyBorder="1" applyAlignment="1">
      <alignment horizontal="center" vertical="center"/>
    </xf>
    <xf numFmtId="164" fontId="3" fillId="2" borderId="31" xfId="0" applyNumberFormat="1" applyFont="1" applyFill="1" applyBorder="1" applyAlignment="1">
      <alignment horizontal="center" vertical="center"/>
    </xf>
    <xf numFmtId="0" fontId="39" fillId="2" borderId="0" xfId="0" applyFont="1" applyFill="1" applyAlignment="1">
      <alignment vertical="center"/>
    </xf>
    <xf numFmtId="0" fontId="0" fillId="37" borderId="0" xfId="0" applyFill="1"/>
    <xf numFmtId="167" fontId="5" fillId="2" borderId="3" xfId="3" applyNumberFormat="1" applyFont="1" applyFill="1" applyBorder="1" applyAlignment="1">
      <alignment horizontal="center" vertical="center"/>
    </xf>
    <xf numFmtId="0" fontId="9" fillId="3" borderId="32" xfId="2" applyBorder="1"/>
    <xf numFmtId="0" fontId="0" fillId="37" borderId="33" xfId="0" applyFill="1" applyBorder="1"/>
    <xf numFmtId="0" fontId="0" fillId="0" borderId="34" xfId="0" applyBorder="1"/>
    <xf numFmtId="0" fontId="0" fillId="0" borderId="2" xfId="0" applyBorder="1"/>
    <xf numFmtId="0" fontId="0" fillId="0" borderId="35" xfId="0" applyBorder="1"/>
    <xf numFmtId="0" fontId="0" fillId="0" borderId="36" xfId="0" applyBorder="1"/>
    <xf numFmtId="0" fontId="0" fillId="0" borderId="32" xfId="0" applyBorder="1"/>
    <xf numFmtId="0" fontId="0" fillId="0" borderId="33" xfId="0" applyBorder="1"/>
    <xf numFmtId="14" fontId="0" fillId="0" borderId="2" xfId="0" applyNumberFormat="1" applyBorder="1"/>
    <xf numFmtId="4" fontId="3" fillId="2" borderId="5" xfId="0" applyNumberFormat="1" applyFont="1" applyFill="1" applyBorder="1" applyAlignment="1">
      <alignment horizontal="center" vertical="center"/>
    </xf>
    <xf numFmtId="4" fontId="3" fillId="36" borderId="5" xfId="0" applyNumberFormat="1" applyFont="1" applyFill="1" applyBorder="1" applyAlignment="1">
      <alignment horizontal="center" vertical="center"/>
    </xf>
    <xf numFmtId="0" fontId="5" fillId="2" borderId="3" xfId="3" applyNumberFormat="1" applyFont="1" applyFill="1" applyBorder="1" applyAlignment="1">
      <alignment horizontal="center" vertical="center"/>
    </xf>
    <xf numFmtId="4" fontId="3" fillId="38" borderId="5" xfId="0" applyNumberFormat="1" applyFont="1" applyFill="1" applyBorder="1" applyAlignment="1">
      <alignment horizontal="center" vertical="center"/>
    </xf>
    <xf numFmtId="9" fontId="4" fillId="2" borderId="3" xfId="89" applyFont="1" applyFill="1" applyBorder="1" applyAlignment="1">
      <alignment vertical="center"/>
    </xf>
    <xf numFmtId="0" fontId="25" fillId="2" borderId="0" xfId="0" applyFont="1" applyFill="1"/>
    <xf numFmtId="2" fontId="4" fillId="2" borderId="3" xfId="0" applyNumberFormat="1" applyFont="1" applyFill="1" applyBorder="1" applyAlignment="1">
      <alignment vertical="center"/>
    </xf>
    <xf numFmtId="170" fontId="7" fillId="4" borderId="28" xfId="0" applyNumberFormat="1" applyFont="1" applyFill="1" applyBorder="1" applyAlignment="1">
      <alignment horizontal="center"/>
    </xf>
    <xf numFmtId="170" fontId="7" fillId="4" borderId="29" xfId="0" applyNumberFormat="1" applyFont="1" applyFill="1" applyBorder="1" applyAlignment="1">
      <alignment horizontal="center"/>
    </xf>
    <xf numFmtId="0" fontId="4" fillId="0" borderId="0" xfId="0" applyFont="1" applyAlignment="1">
      <alignment horizontal="center" vertical="center" wrapText="1"/>
    </xf>
    <xf numFmtId="0" fontId="4" fillId="2" borderId="0" xfId="0" applyFont="1" applyFill="1" applyAlignment="1">
      <alignment horizontal="center" vertical="center"/>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37" fillId="2" borderId="0" xfId="0" applyFont="1" applyFill="1" applyAlignment="1">
      <alignment horizontal="center" vertical="center"/>
    </xf>
    <xf numFmtId="0" fontId="38" fillId="2" borderId="0" xfId="0" applyFont="1" applyFill="1" applyAlignment="1">
      <alignment horizontal="center" vertical="center"/>
    </xf>
    <xf numFmtId="0" fontId="7" fillId="4" borderId="4" xfId="0" applyFont="1" applyFill="1" applyBorder="1" applyAlignment="1">
      <alignment horizontal="center"/>
    </xf>
    <xf numFmtId="0" fontId="7" fillId="4" borderId="25" xfId="0" applyFont="1" applyFill="1" applyBorder="1" applyAlignment="1">
      <alignment horizontal="center"/>
    </xf>
    <xf numFmtId="0" fontId="7" fillId="4" borderId="5" xfId="0" applyFont="1" applyFill="1" applyBorder="1" applyAlignment="1">
      <alignment horizontal="center"/>
    </xf>
    <xf numFmtId="0" fontId="7" fillId="4" borderId="26" xfId="0" applyFont="1" applyFill="1" applyBorder="1" applyAlignment="1">
      <alignment horizontal="center"/>
    </xf>
    <xf numFmtId="0" fontId="13" fillId="2" borderId="0" xfId="0" applyFont="1" applyFill="1" applyAlignment="1">
      <alignment horizontal="left" vertical="top" wrapText="1"/>
    </xf>
    <xf numFmtId="0" fontId="7" fillId="4" borderId="18" xfId="0" applyFont="1" applyFill="1" applyBorder="1" applyAlignment="1">
      <alignment horizontal="center"/>
    </xf>
    <xf numFmtId="0" fontId="7" fillId="4" borderId="19" xfId="0" applyFont="1" applyFill="1" applyBorder="1" applyAlignment="1">
      <alignment horizontal="center"/>
    </xf>
    <xf numFmtId="0" fontId="7" fillId="4" borderId="21" xfId="0" applyFont="1" applyFill="1" applyBorder="1" applyAlignment="1">
      <alignment horizontal="center"/>
    </xf>
    <xf numFmtId="0" fontId="7" fillId="4" borderId="17" xfId="0" applyFont="1" applyFill="1" applyBorder="1" applyAlignment="1">
      <alignment horizontal="center"/>
    </xf>
    <xf numFmtId="0" fontId="7" fillId="4" borderId="20" xfId="0" applyFont="1" applyFill="1" applyBorder="1" applyAlignment="1">
      <alignment horizontal="center"/>
    </xf>
    <xf numFmtId="0" fontId="7" fillId="4" borderId="18" xfId="0" applyFont="1" applyFill="1" applyBorder="1" applyAlignment="1">
      <alignment horizontal="center" wrapText="1"/>
    </xf>
    <xf numFmtId="0" fontId="34" fillId="35" borderId="15" xfId="0" applyFont="1" applyFill="1" applyBorder="1" applyAlignment="1">
      <alignment horizontal="left" vertical="center" wrapText="1"/>
    </xf>
    <xf numFmtId="177" fontId="3" fillId="2" borderId="23" xfId="0" applyNumberFormat="1" applyFont="1" applyFill="1" applyBorder="1" applyAlignment="1">
      <alignment horizontal="center" vertical="center"/>
    </xf>
  </cellXfs>
  <cellStyles count="90">
    <cellStyle name="20% - Accent1" xfId="19" builtinId="30" customBuiltin="1"/>
    <cellStyle name="20% - Accent2" xfId="22" builtinId="34" customBuiltin="1"/>
    <cellStyle name="20% - Accent3" xfId="25" builtinId="38" customBuiltin="1"/>
    <cellStyle name="20% - Accent4" xfId="28" builtinId="42" customBuiltin="1"/>
    <cellStyle name="20% - Accent5" xfId="31" builtinId="46" customBuiltin="1"/>
    <cellStyle name="20% - Accent6" xfId="34" builtinId="50" customBuiltin="1"/>
    <cellStyle name="40% - Accent1" xfId="20" builtinId="31" customBuiltin="1"/>
    <cellStyle name="40% - Accent2" xfId="23" builtinId="35" customBuiltin="1"/>
    <cellStyle name="40% - Accent3" xfId="26" builtinId="39" customBuiltin="1"/>
    <cellStyle name="40% - Accent4" xfId="29" builtinId="43" customBuiltin="1"/>
    <cellStyle name="40% - Accent5" xfId="32" builtinId="47" customBuiltin="1"/>
    <cellStyle name="40% - Accent6" xfId="35" builtinId="51" customBuiltin="1"/>
    <cellStyle name="60% - Accent1" xfId="46" builtinId="32" customBuiltin="1"/>
    <cellStyle name="60% - Accent1 2" xfId="38" xr:uid="{00000000-0005-0000-0000-00000D000000}"/>
    <cellStyle name="60% - Accent2" xfId="47" builtinId="36" customBuiltin="1"/>
    <cellStyle name="60% - Accent2 2" xfId="39" xr:uid="{00000000-0005-0000-0000-00000F000000}"/>
    <cellStyle name="60% - Accent3" xfId="48" builtinId="40" customBuiltin="1"/>
    <cellStyle name="60% - Accent3 2" xfId="40" xr:uid="{00000000-0005-0000-0000-000011000000}"/>
    <cellStyle name="60% - Accent4" xfId="49" builtinId="44" customBuiltin="1"/>
    <cellStyle name="60% - Accent4 2" xfId="41" xr:uid="{00000000-0005-0000-0000-000013000000}"/>
    <cellStyle name="60% - Accent5" xfId="50" builtinId="48" customBuiltin="1"/>
    <cellStyle name="60% - Accent5 2" xfId="42" xr:uid="{00000000-0005-0000-0000-000015000000}"/>
    <cellStyle name="60% - Accent6" xfId="51" builtinId="52" customBuiltin="1"/>
    <cellStyle name="60% - Accent6 2" xfId="43" xr:uid="{00000000-0005-0000-0000-000017000000}"/>
    <cellStyle name="Accent1" xfId="18" builtinId="29" customBuiltin="1"/>
    <cellStyle name="Accent2" xfId="21" builtinId="33" customBuiltin="1"/>
    <cellStyle name="Accent3" xfId="24" builtinId="37" customBuiltin="1"/>
    <cellStyle name="Accent4" xfId="27" builtinId="41" customBuiltin="1"/>
    <cellStyle name="Accent5" xfId="30" builtinId="45" customBuiltin="1"/>
    <cellStyle name="Accent6" xfId="33" builtinId="49" customBuiltin="1"/>
    <cellStyle name="Bad" xfId="8" builtinId="27" customBuiltin="1"/>
    <cellStyle name="Calculation" xfId="11" builtinId="22" customBuiltin="1"/>
    <cellStyle name="Check Cell" xfId="13" builtinId="23" customBuiltin="1"/>
    <cellStyle name="Comma" xfId="3" builtinId="3"/>
    <cellStyle name="Comma 10" xfId="69" xr:uid="{00000000-0005-0000-0000-000022000000}"/>
    <cellStyle name="Comma 2" xfId="62" xr:uid="{00000000-0005-0000-0000-000023000000}"/>
    <cellStyle name="Comma 3" xfId="53" xr:uid="{00000000-0005-0000-0000-000024000000}"/>
    <cellStyle name="Comma 4" xfId="58" xr:uid="{00000000-0005-0000-0000-000025000000}"/>
    <cellStyle name="Comma 5" xfId="63" xr:uid="{00000000-0005-0000-0000-000026000000}"/>
    <cellStyle name="Comma 6" xfId="75" xr:uid="{00000000-0005-0000-0000-000027000000}"/>
    <cellStyle name="Comma 7" xfId="76" xr:uid="{00000000-0005-0000-0000-000028000000}"/>
    <cellStyle name="Comma 8" xfId="81" xr:uid="{00000000-0005-0000-0000-000029000000}"/>
    <cellStyle name="Comma 9" xfId="85" xr:uid="{00000000-0005-0000-0000-00002A000000}"/>
    <cellStyle name="Explanatory Text" xfId="16" builtinId="53" customBuiltin="1"/>
    <cellStyle name="Good" xfId="2"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9" builtinId="20" customBuiltin="1"/>
    <cellStyle name="Linked Cell" xfId="12" builtinId="24" customBuiltin="1"/>
    <cellStyle name="Neutral" xfId="45" builtinId="28" customBuiltin="1"/>
    <cellStyle name="Neutral 2" xfId="37" xr:uid="{00000000-0005-0000-0000-000034000000}"/>
    <cellStyle name="Normal" xfId="0" builtinId="0"/>
    <cellStyle name="Normal 10" xfId="67" xr:uid="{00000000-0005-0000-0000-000036000000}"/>
    <cellStyle name="Normal 11" xfId="65" xr:uid="{00000000-0005-0000-0000-000037000000}"/>
    <cellStyle name="Normal 12" xfId="74" xr:uid="{00000000-0005-0000-0000-000038000000}"/>
    <cellStyle name="Normal 13" xfId="78" xr:uid="{00000000-0005-0000-0000-000039000000}"/>
    <cellStyle name="Normal 14" xfId="80" xr:uid="{00000000-0005-0000-0000-00003A000000}"/>
    <cellStyle name="Normal 15" xfId="83" xr:uid="{00000000-0005-0000-0000-00003B000000}"/>
    <cellStyle name="Normal 16" xfId="84" xr:uid="{00000000-0005-0000-0000-00003C000000}"/>
    <cellStyle name="Normal 17" xfId="86" xr:uid="{00000000-0005-0000-0000-00003D000000}"/>
    <cellStyle name="Normal 18" xfId="87" xr:uid="{00000000-0005-0000-0000-00003E000000}"/>
    <cellStyle name="Normal 19" xfId="66" xr:uid="{00000000-0005-0000-0000-00003F000000}"/>
    <cellStyle name="Normal 2" xfId="1" xr:uid="{00000000-0005-0000-0000-000040000000}"/>
    <cellStyle name="Normal 2 2" xfId="56" xr:uid="{00000000-0005-0000-0000-000041000000}"/>
    <cellStyle name="Normal 2 2 2" xfId="64" xr:uid="{00000000-0005-0000-0000-000042000000}"/>
    <cellStyle name="Normal 2 3" xfId="52" xr:uid="{00000000-0005-0000-0000-000043000000}"/>
    <cellStyle name="Normal 2 4" xfId="72" xr:uid="{00000000-0005-0000-0000-000044000000}"/>
    <cellStyle name="Normal 23" xfId="88" xr:uid="{00000000-0005-0000-0000-000045000000}"/>
    <cellStyle name="Normal 3" xfId="70" xr:uid="{00000000-0005-0000-0000-000046000000}"/>
    <cellStyle name="Normal 3 2" xfId="71" xr:uid="{00000000-0005-0000-0000-000047000000}"/>
    <cellStyle name="Normal 4" xfId="73" xr:uid="{00000000-0005-0000-0000-000048000000}"/>
    <cellStyle name="Normal 5" xfId="61" xr:uid="{00000000-0005-0000-0000-000049000000}"/>
    <cellStyle name="Normal 6" xfId="57" xr:uid="{00000000-0005-0000-0000-00004A000000}"/>
    <cellStyle name="Normal 7" xfId="54" xr:uid="{00000000-0005-0000-0000-00004B000000}"/>
    <cellStyle name="Normal 8" xfId="68" xr:uid="{00000000-0005-0000-0000-00004C000000}"/>
    <cellStyle name="Normal 9" xfId="55" xr:uid="{00000000-0005-0000-0000-00004D000000}"/>
    <cellStyle name="Note" xfId="15" builtinId="10" customBuiltin="1"/>
    <cellStyle name="Note 2" xfId="77" xr:uid="{00000000-0005-0000-0000-00004F000000}"/>
    <cellStyle name="Output" xfId="10" builtinId="21" customBuiltin="1"/>
    <cellStyle name="Percent" xfId="89" builtinId="5"/>
    <cellStyle name="Percent 2" xfId="59" xr:uid="{00000000-0005-0000-0000-000051000000}"/>
    <cellStyle name="Percent 3" xfId="60" xr:uid="{00000000-0005-0000-0000-000052000000}"/>
    <cellStyle name="Percent 4" xfId="79" xr:uid="{00000000-0005-0000-0000-000053000000}"/>
    <cellStyle name="Percent 5" xfId="82" xr:uid="{00000000-0005-0000-0000-000054000000}"/>
    <cellStyle name="Title" xfId="44" builtinId="15" customBuiltin="1"/>
    <cellStyle name="Title 2" xfId="36" xr:uid="{00000000-0005-0000-0000-000056000000}"/>
    <cellStyle name="Total" xfId="17" builtinId="25" customBuiltin="1"/>
    <cellStyle name="Warning Text" xfId="14" builtinId="11" customBuiltin="1"/>
  </cellStyles>
  <dxfs count="11">
    <dxf>
      <font>
        <color rgb="FFFF0000"/>
      </font>
      <fill>
        <patternFill>
          <bgColor theme="7" tint="0.79998168889431442"/>
        </patternFill>
      </fill>
    </dxf>
    <dxf>
      <fill>
        <patternFill>
          <bgColor rgb="FFBFBFBF"/>
        </patternFill>
      </fill>
    </dxf>
    <dxf>
      <fill>
        <patternFill>
          <bgColor theme="4" tint="0.59996337778862885"/>
        </patternFill>
      </fill>
    </dxf>
    <dxf>
      <font>
        <color theme="7" tint="0.79998168889431442"/>
      </font>
      <fill>
        <patternFill>
          <bgColor theme="7" tint="0.79998168889431442"/>
        </patternFill>
      </fill>
    </dxf>
    <dxf>
      <fill>
        <patternFill>
          <bgColor rgb="FFBFBFBF"/>
        </patternFill>
      </fill>
    </dxf>
    <dxf>
      <fill>
        <patternFill>
          <bgColor rgb="FFBFBFBF"/>
        </patternFill>
      </fill>
    </dxf>
    <dxf>
      <fill>
        <patternFill>
          <bgColor theme="4" tint="0.59996337778862885"/>
        </patternFill>
      </fill>
    </dxf>
    <dxf>
      <fill>
        <patternFill>
          <bgColor theme="4" tint="0.59996337778862885"/>
        </patternFill>
      </fill>
    </dxf>
    <dxf>
      <font>
        <b val="0"/>
        <i val="0"/>
        <u val="none"/>
        <color theme="0"/>
      </font>
      <fill>
        <patternFill>
          <bgColor theme="0"/>
        </patternFill>
      </fill>
    </dxf>
    <dxf>
      <font>
        <b/>
        <i val="0"/>
        <color rgb="FFC00000"/>
      </font>
      <fill>
        <patternFill>
          <bgColor rgb="FFFF9999"/>
        </patternFill>
      </fill>
    </dxf>
    <dxf>
      <font>
        <color rgb="FF9C0006"/>
      </font>
      <fill>
        <patternFill>
          <bgColor rgb="FFFFC7CE"/>
        </patternFill>
      </fill>
    </dxf>
  </dxfs>
  <tableStyles count="0" defaultTableStyle="TableStyleMedium2" defaultPivotStyle="PivotStyleLight16"/>
  <colors>
    <mruColors>
      <color rgb="FFFF9999"/>
      <color rgb="FFBFBFBF"/>
      <color rgb="FF1A1D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4510127826465313E-2"/>
          <c:y val="0.12200435729847495"/>
          <c:w val="0.89978039105420782"/>
          <c:h val="0.79535656082205397"/>
        </c:manualLayout>
      </c:layout>
      <c:scatterChart>
        <c:scatterStyle val="smoothMarker"/>
        <c:varyColors val="0"/>
        <c:ser>
          <c:idx val="0"/>
          <c:order val="0"/>
          <c:tx>
            <c:strRef>
              <c:f>Table!$F$11</c:f>
              <c:strCache>
                <c:ptCount val="1"/>
                <c:pt idx="0">
                  <c:v>Observed Event Day Load (MWh/hour)</c:v>
                </c:pt>
              </c:strCache>
            </c:strRef>
          </c:tx>
          <c:spPr>
            <a:ln w="28575" cap="rnd">
              <a:solidFill>
                <a:srgbClr val="4472C4">
                  <a:lumMod val="60000"/>
                  <a:lumOff val="40000"/>
                </a:srgbClr>
              </a:solidFill>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Table!$F$14:$F$37</c:f>
              <c:numCache>
                <c:formatCode>#,##0.0</c:formatCode>
                <c:ptCount val="24"/>
                <c:pt idx="0">
                  <c:v>2.6212724999999999</c:v>
                </c:pt>
                <c:pt idx="1">
                  <c:v>2.4713725000000002</c:v>
                </c:pt>
                <c:pt idx="2">
                  <c:v>2.4141849999999998</c:v>
                </c:pt>
                <c:pt idx="3">
                  <c:v>2.5720149999999999</c:v>
                </c:pt>
                <c:pt idx="4">
                  <c:v>2.9431850000000002</c:v>
                </c:pt>
                <c:pt idx="5">
                  <c:v>3.2813625000000002</c:v>
                </c:pt>
                <c:pt idx="6">
                  <c:v>3.3349425000000004</c:v>
                </c:pt>
                <c:pt idx="7">
                  <c:v>3.4233150000000001</c:v>
                </c:pt>
                <c:pt idx="8">
                  <c:v>3.3333825000000004</c:v>
                </c:pt>
                <c:pt idx="9">
                  <c:v>3.5325475000000002</c:v>
                </c:pt>
                <c:pt idx="10">
                  <c:v>3.8056649999999999</c:v>
                </c:pt>
                <c:pt idx="11">
                  <c:v>3.8618225000000002</c:v>
                </c:pt>
                <c:pt idx="12">
                  <c:v>3.8819850000000002</c:v>
                </c:pt>
                <c:pt idx="13">
                  <c:v>3.9059625000000002</c:v>
                </c:pt>
                <c:pt idx="14">
                  <c:v>3.9092750000000001</c:v>
                </c:pt>
                <c:pt idx="15">
                  <c:v>3.9171425000000002</c:v>
                </c:pt>
                <c:pt idx="16">
                  <c:v>4.0287100000000002</c:v>
                </c:pt>
                <c:pt idx="17">
                  <c:v>3.5604050000000003</c:v>
                </c:pt>
                <c:pt idx="18">
                  <c:v>3.5790675000000003</c:v>
                </c:pt>
                <c:pt idx="19">
                  <c:v>3.6714025000000001</c:v>
                </c:pt>
                <c:pt idx="20">
                  <c:v>3.5685300000000004</c:v>
                </c:pt>
                <c:pt idx="21">
                  <c:v>3.58772</c:v>
                </c:pt>
                <c:pt idx="22">
                  <c:v>3.0988850000000001</c:v>
                </c:pt>
                <c:pt idx="23">
                  <c:v>2.7551100000000002</c:v>
                </c:pt>
              </c:numCache>
            </c:numRef>
          </c:yVal>
          <c:smooth val="1"/>
          <c:extLst>
            <c:ext xmlns:c16="http://schemas.microsoft.com/office/drawing/2014/chart" uri="{C3380CC4-5D6E-409C-BE32-E72D297353CC}">
              <c16:uniqueId val="{00000000-F894-42F4-B36B-1986F6160401}"/>
            </c:ext>
          </c:extLst>
        </c:ser>
        <c:ser>
          <c:idx val="2"/>
          <c:order val="1"/>
          <c:tx>
            <c:strRef>
              <c:f>Table!$E$11</c:f>
              <c:strCache>
                <c:ptCount val="1"/>
                <c:pt idx="0">
                  <c:v>Estimated Reference Load (MWh/hour)</c:v>
                </c:pt>
              </c:strCache>
            </c:strRef>
          </c:tx>
          <c:spPr>
            <a:ln w="38100" cap="rnd">
              <a:solidFill>
                <a:srgbClr val="1A1D5D"/>
              </a:solidFill>
              <a:prstDash val="sysDot"/>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Table!$E$14:$E$37</c:f>
              <c:numCache>
                <c:formatCode>#,##0.0</c:formatCode>
                <c:ptCount val="24"/>
                <c:pt idx="0">
                  <c:v>2.5490344</c:v>
                </c:pt>
                <c:pt idx="1">
                  <c:v>2.4312584000000004</c:v>
                </c:pt>
                <c:pt idx="2">
                  <c:v>2.3828599399999999</c:v>
                </c:pt>
                <c:pt idx="3">
                  <c:v>2.5315947300000001</c:v>
                </c:pt>
                <c:pt idx="4">
                  <c:v>2.9190713500000003</c:v>
                </c:pt>
                <c:pt idx="5">
                  <c:v>3.2695585500000002</c:v>
                </c:pt>
                <c:pt idx="6">
                  <c:v>3.2823453800000002</c:v>
                </c:pt>
                <c:pt idx="7">
                  <c:v>3.3925856900000002</c:v>
                </c:pt>
                <c:pt idx="8">
                  <c:v>3.3925781100000005</c:v>
                </c:pt>
                <c:pt idx="9">
                  <c:v>3.5905043800000001</c:v>
                </c:pt>
                <c:pt idx="10">
                  <c:v>3.8139609939999999</c:v>
                </c:pt>
                <c:pt idx="11">
                  <c:v>3.8648869990000003</c:v>
                </c:pt>
                <c:pt idx="12">
                  <c:v>3.8943437800000003</c:v>
                </c:pt>
                <c:pt idx="13">
                  <c:v>3.8832399000000004</c:v>
                </c:pt>
                <c:pt idx="14">
                  <c:v>3.9098696598</c:v>
                </c:pt>
                <c:pt idx="15">
                  <c:v>3.88628829</c:v>
                </c:pt>
                <c:pt idx="16">
                  <c:v>3.9008163000000002</c:v>
                </c:pt>
                <c:pt idx="17">
                  <c:v>3.9503925000000004</c:v>
                </c:pt>
                <c:pt idx="18">
                  <c:v>3.9059151000000005</c:v>
                </c:pt>
                <c:pt idx="19">
                  <c:v>3.8257042000000001</c:v>
                </c:pt>
                <c:pt idx="20">
                  <c:v>3.7123301000000004</c:v>
                </c:pt>
                <c:pt idx="21">
                  <c:v>3.4894377599999999</c:v>
                </c:pt>
                <c:pt idx="22">
                  <c:v>3.13114552</c:v>
                </c:pt>
                <c:pt idx="23">
                  <c:v>2.8187456000000002</c:v>
                </c:pt>
              </c:numCache>
            </c:numRef>
          </c:yVal>
          <c:smooth val="1"/>
          <c:extLst>
            <c:ext xmlns:c16="http://schemas.microsoft.com/office/drawing/2014/chart" uri="{C3380CC4-5D6E-409C-BE32-E72D297353CC}">
              <c16:uniqueId val="{00000001-F894-42F4-B36B-1986F6160401}"/>
            </c:ext>
          </c:extLst>
        </c:ser>
        <c:ser>
          <c:idx val="1"/>
          <c:order val="4"/>
          <c:tx>
            <c:strRef>
              <c:f>Table!$G$11</c:f>
              <c:strCache>
                <c:ptCount val="1"/>
                <c:pt idx="0">
                  <c:v>Estimated Load Impact (MWh/hour)</c:v>
                </c:pt>
              </c:strCache>
            </c:strRef>
          </c:tx>
          <c:spPr>
            <a:ln w="28575" cap="rnd">
              <a:solidFill>
                <a:srgbClr val="1A1D5D"/>
              </a:solidFill>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Table!$G$14:$G$37</c:f>
              <c:numCache>
                <c:formatCode>#,##0.0</c:formatCode>
                <c:ptCount val="24"/>
                <c:pt idx="0">
                  <c:v>-7.22381E-2</c:v>
                </c:pt>
                <c:pt idx="1">
                  <c:v>-4.01141E-2</c:v>
                </c:pt>
                <c:pt idx="2">
                  <c:v>-3.1325060000000002E-2</c:v>
                </c:pt>
                <c:pt idx="3">
                  <c:v>-4.0420270000000001E-2</c:v>
                </c:pt>
                <c:pt idx="4">
                  <c:v>-2.411365E-2</c:v>
                </c:pt>
                <c:pt idx="5">
                  <c:v>-1.1803950000000001E-2</c:v>
                </c:pt>
                <c:pt idx="6">
                  <c:v>-5.2597119999999997E-2</c:v>
                </c:pt>
                <c:pt idx="7">
                  <c:v>-3.0729310000000003E-2</c:v>
                </c:pt>
                <c:pt idx="8">
                  <c:v>5.9195610000000003E-2</c:v>
                </c:pt>
                <c:pt idx="9">
                  <c:v>5.7956880000000002E-2</c:v>
                </c:pt>
                <c:pt idx="10">
                  <c:v>8.295994000000001E-3</c:v>
                </c:pt>
                <c:pt idx="11">
                  <c:v>3.064499E-3</c:v>
                </c:pt>
                <c:pt idx="12">
                  <c:v>1.235878E-2</c:v>
                </c:pt>
                <c:pt idx="13">
                  <c:v>-2.2722599999999999E-2</c:v>
                </c:pt>
                <c:pt idx="14">
                  <c:v>5.9465979999999993E-4</c:v>
                </c:pt>
                <c:pt idx="15">
                  <c:v>-3.085421E-2</c:v>
                </c:pt>
                <c:pt idx="16">
                  <c:v>-0.1278937</c:v>
                </c:pt>
                <c:pt idx="17">
                  <c:v>0.38998750000000004</c:v>
                </c:pt>
                <c:pt idx="18">
                  <c:v>0.32684760000000002</c:v>
                </c:pt>
                <c:pt idx="19">
                  <c:v>0.15430170000000001</c:v>
                </c:pt>
                <c:pt idx="20">
                  <c:v>0.14380009999999999</c:v>
                </c:pt>
                <c:pt idx="21">
                  <c:v>-9.8282240000000007E-2</c:v>
                </c:pt>
                <c:pt idx="22">
                  <c:v>3.2260520000000001E-2</c:v>
                </c:pt>
                <c:pt idx="23">
                  <c:v>6.36356E-2</c:v>
                </c:pt>
              </c:numCache>
            </c:numRef>
          </c:yVal>
          <c:smooth val="1"/>
          <c:extLst>
            <c:ext xmlns:c16="http://schemas.microsoft.com/office/drawing/2014/chart" uri="{C3380CC4-5D6E-409C-BE32-E72D297353CC}">
              <c16:uniqueId val="{00000000-2E63-4D76-8C30-BA4E5F360C5E}"/>
            </c:ext>
          </c:extLst>
        </c:ser>
        <c:dLbls>
          <c:showLegendKey val="0"/>
          <c:showVal val="0"/>
          <c:showCatName val="0"/>
          <c:showSerName val="0"/>
          <c:showPercent val="0"/>
          <c:showBubbleSize val="0"/>
        </c:dLbls>
        <c:axId val="480612448"/>
        <c:axId val="486495584"/>
      </c:scatterChart>
      <c:scatterChart>
        <c:scatterStyle val="smoothMarker"/>
        <c:varyColors val="0"/>
        <c:ser>
          <c:idx val="3"/>
          <c:order val="2"/>
          <c:tx>
            <c:v>Hour Start</c:v>
          </c:tx>
          <c:spPr>
            <a:ln w="19050" cap="rnd">
              <a:solidFill>
                <a:schemeClr val="accent4"/>
              </a:solidFill>
              <a:round/>
            </a:ln>
            <a:effectLst/>
          </c:spPr>
          <c:marker>
            <c:symbol val="none"/>
          </c:marker>
          <c:errBars>
            <c:errDir val="y"/>
            <c:errBarType val="both"/>
            <c:errValType val="cust"/>
            <c:noEndCap val="1"/>
            <c:plus>
              <c:numLit>
                <c:formatCode>General</c:formatCode>
                <c:ptCount val="1"/>
                <c:pt idx="0">
                  <c:v>2.5</c:v>
                </c:pt>
              </c:numLit>
            </c:plus>
            <c:minus>
              <c:numLit>
                <c:formatCode>General</c:formatCode>
                <c:ptCount val="1"/>
                <c:pt idx="0">
                  <c:v>2.5</c:v>
                </c:pt>
              </c:numLit>
            </c:minus>
            <c:spPr>
              <a:noFill/>
              <a:ln w="12700" cap="flat" cmpd="sng" algn="ctr">
                <a:solidFill>
                  <a:schemeClr val="bg1">
                    <a:lumMod val="50000"/>
                  </a:schemeClr>
                </a:solidFill>
                <a:prstDash val="dash"/>
                <a:round/>
              </a:ln>
              <a:effectLst/>
            </c:spPr>
          </c:errBars>
          <c:errBars>
            <c:errDir val="x"/>
            <c:errBarType val="both"/>
            <c:errValType val="fixedVal"/>
            <c:noEndCap val="0"/>
            <c:val val="1"/>
            <c:spPr>
              <a:noFill/>
              <a:ln w="9525" cap="flat" cmpd="sng" algn="ctr">
                <a:noFill/>
                <a:round/>
              </a:ln>
              <a:effectLst/>
            </c:spPr>
          </c:errBars>
          <c:xVal>
            <c:numRef>
              <c:f>Table!$F$7</c:f>
              <c:numCache>
                <c:formatCode>General</c:formatCode>
                <c:ptCount val="1"/>
                <c:pt idx="0">
                  <c:v>20</c:v>
                </c:pt>
              </c:numCache>
            </c:numRef>
          </c:xVal>
          <c:yVal>
            <c:numLit>
              <c:formatCode>General</c:formatCode>
              <c:ptCount val="1"/>
              <c:pt idx="0">
                <c:v>1</c:v>
              </c:pt>
            </c:numLit>
          </c:yVal>
          <c:smooth val="1"/>
          <c:extLst>
            <c:ext xmlns:c16="http://schemas.microsoft.com/office/drawing/2014/chart" uri="{C3380CC4-5D6E-409C-BE32-E72D297353CC}">
              <c16:uniqueId val="{00000003-F894-42F4-B36B-1986F6160401}"/>
            </c:ext>
          </c:extLst>
        </c:ser>
        <c:ser>
          <c:idx val="4"/>
          <c:order val="3"/>
          <c:tx>
            <c:v>Hour End</c:v>
          </c:tx>
          <c:spPr>
            <a:ln w="19050" cap="rnd">
              <a:solidFill>
                <a:schemeClr val="accent5"/>
              </a:solidFill>
              <a:round/>
            </a:ln>
            <a:effectLst/>
          </c:spPr>
          <c:marker>
            <c:symbol val="none"/>
          </c:marker>
          <c:errBars>
            <c:errDir val="y"/>
            <c:errBarType val="both"/>
            <c:errValType val="cust"/>
            <c:noEndCap val="1"/>
            <c:plus>
              <c:numLit>
                <c:formatCode>General</c:formatCode>
                <c:ptCount val="1"/>
                <c:pt idx="0">
                  <c:v>2.5</c:v>
                </c:pt>
              </c:numLit>
            </c:plus>
            <c:minus>
              <c:numLit>
                <c:formatCode>General</c:formatCode>
                <c:ptCount val="1"/>
                <c:pt idx="0">
                  <c:v>2.5</c:v>
                </c:pt>
              </c:numLit>
            </c:minus>
            <c:spPr>
              <a:noFill/>
              <a:ln w="12700" cap="flat" cmpd="sng" algn="ctr">
                <a:solidFill>
                  <a:schemeClr val="bg1">
                    <a:lumMod val="50000"/>
                  </a:schemeClr>
                </a:solidFill>
                <a:prstDash val="dash"/>
                <a:round/>
              </a:ln>
              <a:effectLst/>
            </c:spPr>
          </c:errBars>
          <c:errBars>
            <c:errDir val="x"/>
            <c:errBarType val="both"/>
            <c:errValType val="fixedVal"/>
            <c:noEndCap val="0"/>
            <c:val val="1"/>
            <c:spPr>
              <a:noFill/>
              <a:ln w="9525" cap="flat" cmpd="sng" algn="ctr">
                <a:noFill/>
                <a:round/>
              </a:ln>
              <a:effectLst/>
            </c:spPr>
          </c:errBars>
          <c:xVal>
            <c:numRef>
              <c:f>Table!$H$7</c:f>
              <c:numCache>
                <c:formatCode>_(* #,##0_);_(* \(#,##0\);_(* "-"??_);_(@_)</c:formatCode>
                <c:ptCount val="1"/>
                <c:pt idx="0">
                  <c:v>20</c:v>
                </c:pt>
              </c:numCache>
            </c:numRef>
          </c:xVal>
          <c:yVal>
            <c:numLit>
              <c:formatCode>General</c:formatCode>
              <c:ptCount val="1"/>
              <c:pt idx="0">
                <c:v>1</c:v>
              </c:pt>
            </c:numLit>
          </c:yVal>
          <c:smooth val="1"/>
          <c:extLst>
            <c:ext xmlns:c16="http://schemas.microsoft.com/office/drawing/2014/chart" uri="{C3380CC4-5D6E-409C-BE32-E72D297353CC}">
              <c16:uniqueId val="{00000004-F894-42F4-B36B-1986F6160401}"/>
            </c:ext>
          </c:extLst>
        </c:ser>
        <c:dLbls>
          <c:showLegendKey val="0"/>
          <c:showVal val="0"/>
          <c:showCatName val="0"/>
          <c:showSerName val="0"/>
          <c:showPercent val="0"/>
          <c:showBubbleSize val="0"/>
        </c:dLbls>
        <c:axId val="421186880"/>
        <c:axId val="421186320"/>
      </c:scatterChart>
      <c:valAx>
        <c:axId val="480612448"/>
        <c:scaling>
          <c:orientation val="minMax"/>
          <c:max val="2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Hour-Ending</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86495584"/>
        <c:crosses val="autoZero"/>
        <c:crossBetween val="midCat"/>
        <c:majorUnit val="1"/>
      </c:valAx>
      <c:valAx>
        <c:axId val="486495584"/>
        <c:scaling>
          <c:orientation val="minMax"/>
          <c:min val="0"/>
        </c:scaling>
        <c:delete val="0"/>
        <c:axPos val="l"/>
        <c:majorGridlines>
          <c:spPr>
            <a:ln w="9525" cap="flat" cmpd="sng" algn="ctr">
              <a:solidFill>
                <a:schemeClr val="bg1">
                  <a:lumMod val="65000"/>
                </a:schemeClr>
              </a:solidFill>
              <a:round/>
            </a:ln>
            <a:effectLst/>
          </c:spPr>
        </c:majorGridlines>
        <c:title>
          <c:tx>
            <c:strRef>
              <c:f>Table!$A$3</c:f>
              <c:strCache>
                <c:ptCount val="1"/>
                <c:pt idx="0">
                  <c:v>MW</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80612448"/>
        <c:crosses val="autoZero"/>
        <c:crossBetween val="midCat"/>
      </c:valAx>
      <c:valAx>
        <c:axId val="421186320"/>
        <c:scaling>
          <c:orientation val="minMax"/>
          <c:max val="2.5"/>
          <c:min val="0"/>
        </c:scaling>
        <c:delete val="0"/>
        <c:axPos val="r"/>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421186880"/>
        <c:crosses val="max"/>
        <c:crossBetween val="midCat"/>
      </c:valAx>
      <c:valAx>
        <c:axId val="421186880"/>
        <c:scaling>
          <c:orientation val="minMax"/>
        </c:scaling>
        <c:delete val="1"/>
        <c:axPos val="b"/>
        <c:numFmt formatCode="General" sourceLinked="1"/>
        <c:majorTickMark val="out"/>
        <c:minorTickMark val="none"/>
        <c:tickLblPos val="nextTo"/>
        <c:crossAx val="421186320"/>
        <c:crosses val="autoZero"/>
        <c:crossBetween val="midCat"/>
      </c:valAx>
      <c:spPr>
        <a:solidFill>
          <a:schemeClr val="bg1"/>
        </a:solidFill>
        <a:ln>
          <a:noFill/>
        </a:ln>
        <a:effectLst/>
      </c:spPr>
    </c:plotArea>
    <c:legend>
      <c:legendPos val="b"/>
      <c:legendEntry>
        <c:idx val="3"/>
        <c:delete val="1"/>
      </c:legendEntry>
      <c:legendEntry>
        <c:idx val="4"/>
        <c:delete val="1"/>
      </c:legendEntry>
      <c:layout>
        <c:manualLayout>
          <c:xMode val="edge"/>
          <c:yMode val="edge"/>
          <c:x val="0.53900800869709597"/>
          <c:y val="1.1618776411118543E-2"/>
          <c:w val="0.46099192918707971"/>
          <c:h val="8.2920715156700422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baseline="0">
          <a:solidFill>
            <a:sysClr val="windowText" lastClr="000000"/>
          </a:solidFill>
        </a:defRPr>
      </a:pPr>
      <a:endParaRPr lang="en-US"/>
    </a:p>
  </c:txPr>
  <c:printSettings>
    <c:headerFooter/>
    <c:pageMargins b="0.7500000000000131" l="0.70000000000000062" r="0.70000000000000062" t="0.7500000000000131"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18</xdr:row>
      <xdr:rowOff>67234</xdr:rowOff>
    </xdr:from>
    <xdr:to>
      <xdr:col>2</xdr:col>
      <xdr:colOff>2247899</xdr:colOff>
      <xdr:row>42</xdr:row>
      <xdr:rowOff>67235</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O50"/>
  <sheetViews>
    <sheetView tabSelected="1" zoomScale="85" zoomScaleNormal="85" workbookViewId="0">
      <selection activeCell="G42" sqref="G42"/>
    </sheetView>
  </sheetViews>
  <sheetFormatPr defaultColWidth="9.109375" defaultRowHeight="15" customHeight="1" x14ac:dyDescent="0.3"/>
  <cols>
    <col min="1" max="1" width="29" style="2" customWidth="1"/>
    <col min="2" max="2" width="44.33203125" style="2" customWidth="1"/>
    <col min="3" max="3" width="34" style="2" customWidth="1"/>
    <col min="4" max="4" width="16.5546875" style="2" customWidth="1"/>
    <col min="5" max="14" width="15.6640625" style="2" customWidth="1"/>
    <col min="15" max="15" width="10.6640625" style="2" hidden="1" customWidth="1"/>
    <col min="16" max="16" width="12.6640625" style="2" customWidth="1"/>
    <col min="17" max="16384" width="9.109375" style="2"/>
  </cols>
  <sheetData>
    <row r="1" spans="1:15" ht="45" customHeight="1" x14ac:dyDescent="0.3">
      <c r="A1" s="76" t="s">
        <v>222</v>
      </c>
      <c r="B1" s="76"/>
      <c r="C1" s="76"/>
      <c r="D1" s="76"/>
      <c r="E1" s="76"/>
      <c r="F1" s="76"/>
      <c r="G1" s="76"/>
      <c r="H1" s="76"/>
      <c r="I1" s="76"/>
      <c r="J1" s="76"/>
      <c r="K1" s="76"/>
      <c r="L1" s="76"/>
      <c r="M1" s="76"/>
    </row>
    <row r="2" spans="1:15" ht="15" customHeight="1" x14ac:dyDescent="0.3">
      <c r="A2" s="77"/>
      <c r="B2" s="77"/>
      <c r="C2" s="77"/>
      <c r="D2" s="77"/>
      <c r="E2" s="77"/>
      <c r="F2" s="77"/>
      <c r="G2" s="77"/>
      <c r="H2" s="77"/>
      <c r="I2" s="77"/>
      <c r="J2" s="77"/>
      <c r="K2" s="77"/>
      <c r="L2" s="77"/>
      <c r="M2" s="77"/>
    </row>
    <row r="3" spans="1:15" ht="15" customHeight="1" thickBot="1" x14ac:dyDescent="0.35">
      <c r="A3" s="14" t="str">
        <f>IF(ResultType="Aggregate Impact","MW","kW")</f>
        <v>MW</v>
      </c>
      <c r="B3" s="3"/>
      <c r="F3" s="14" t="s">
        <v>163</v>
      </c>
      <c r="G3" s="14" t="s">
        <v>164</v>
      </c>
      <c r="H3" s="14" t="s">
        <v>165</v>
      </c>
      <c r="I3" s="14">
        <v>10</v>
      </c>
      <c r="J3" s="14">
        <v>30</v>
      </c>
      <c r="K3" s="14">
        <v>50</v>
      </c>
      <c r="L3" s="14">
        <v>70</v>
      </c>
      <c r="M3" s="14">
        <v>90</v>
      </c>
      <c r="N3" s="14">
        <v>95</v>
      </c>
      <c r="O3" s="14" t="s">
        <v>166</v>
      </c>
    </row>
    <row r="4" spans="1:15" ht="15" customHeight="1" thickBot="1" x14ac:dyDescent="0.35">
      <c r="A4" s="4" t="s">
        <v>32</v>
      </c>
      <c r="B4" s="6" t="s">
        <v>170</v>
      </c>
      <c r="H4" s="5" t="s">
        <v>221</v>
      </c>
      <c r="I4" s="28">
        <f>IFERROR(VLOOKUP(Lookup_Key,Data,MATCH(J4,Data_Headers,0),FALSE),"")</f>
        <v>34</v>
      </c>
      <c r="J4" s="68" t="s">
        <v>161</v>
      </c>
      <c r="K4" s="2" t="str">
        <f>IF(ResultType="Aggregate Impact","Nominated MW:", "Nominated kW:")</f>
        <v>Nominated MW:</v>
      </c>
      <c r="L4" s="69">
        <f>IFERROR(IF(ResultType="Aggregate Impact",
VLOOKUP(Lookup_Key,Data,MATCH(M4,Data_Headers,0),FALSE),
(VLOOKUP(Lookup_Key,Data,MATCH(M4,Data_Headers,0),FALSE))/$I4*1000),"")</f>
        <v>1.5608</v>
      </c>
      <c r="M4" s="14" t="s">
        <v>227</v>
      </c>
      <c r="O4" s="14"/>
    </row>
    <row r="5" spans="1:15" ht="15" customHeight="1" thickBot="1" x14ac:dyDescent="0.35">
      <c r="A5" s="5" t="s">
        <v>33</v>
      </c>
      <c r="B5" s="6" t="s">
        <v>99</v>
      </c>
      <c r="H5" s="4" t="s">
        <v>201</v>
      </c>
      <c r="I5" s="28">
        <f>IFERROR(VLOOKUP(Lookup_Key,Data,MATCH(J5,Data_Headers,0),FALSE),"")</f>
        <v>34</v>
      </c>
      <c r="J5" s="68" t="s">
        <v>225</v>
      </c>
      <c r="K5" s="2" t="str">
        <f>IF(ResultType="Aggregate Impact","Dispatched MW:", "Dispatched kW:")</f>
        <v>Dispatched MW:</v>
      </c>
      <c r="L5" s="69">
        <f>IFERROR(IF(ResultType="Aggregate Impact",
VLOOKUP(Lookup_Key,Data,MATCH(M5,Data_Headers,0),FALSE),
(VLOOKUP(Lookup_Key,Data,MATCH(M5,Data_Headers,0),FALSE))/I5*1000),"")</f>
        <v>1.5608</v>
      </c>
      <c r="M5" s="14" t="s">
        <v>226</v>
      </c>
    </row>
    <row r="6" spans="1:15" ht="15" customHeight="1" thickBot="1" x14ac:dyDescent="0.35">
      <c r="A6" s="5" t="s">
        <v>34</v>
      </c>
      <c r="B6" s="1" t="s">
        <v>261</v>
      </c>
      <c r="J6" s="15"/>
      <c r="K6" s="2" t="s">
        <v>228</v>
      </c>
      <c r="L6" s="67">
        <f>L5/L4</f>
        <v>1</v>
      </c>
    </row>
    <row r="7" spans="1:15" ht="15" customHeight="1" thickBot="1" x14ac:dyDescent="0.35">
      <c r="A7" s="5" t="s">
        <v>35</v>
      </c>
      <c r="B7" s="6" t="s">
        <v>195</v>
      </c>
      <c r="C7" s="15"/>
      <c r="E7" s="5" t="s">
        <v>43</v>
      </c>
      <c r="F7" s="65">
        <f>0+MID(B9, 4, 2)</f>
        <v>20</v>
      </c>
      <c r="G7" s="7" t="s">
        <v>44</v>
      </c>
      <c r="H7" s="53">
        <f>0+MID(B9, 13, 2)</f>
        <v>20</v>
      </c>
      <c r="I7" s="15"/>
      <c r="J7" s="15"/>
      <c r="K7" s="2" t="s">
        <v>220</v>
      </c>
      <c r="L7" s="67">
        <f>G42/L5</f>
        <v>9.8860648385443367E-2</v>
      </c>
      <c r="M7" s="15"/>
    </row>
    <row r="8" spans="1:15" ht="15" customHeight="1" thickBot="1" x14ac:dyDescent="0.35">
      <c r="A8" s="5" t="s">
        <v>36</v>
      </c>
      <c r="B8" s="8" t="s">
        <v>100</v>
      </c>
      <c r="C8" s="15"/>
      <c r="E8" s="5" t="s">
        <v>50</v>
      </c>
      <c r="F8" s="15"/>
      <c r="G8" s="15"/>
      <c r="H8" s="15"/>
      <c r="I8" s="15"/>
      <c r="J8" s="15"/>
      <c r="K8" s="15"/>
      <c r="L8" s="15"/>
      <c r="M8" s="15"/>
    </row>
    <row r="9" spans="1:15" ht="15" customHeight="1" thickBot="1" x14ac:dyDescent="0.35">
      <c r="A9" s="5" t="s">
        <v>37</v>
      </c>
      <c r="B9" s="8" t="s">
        <v>262</v>
      </c>
      <c r="C9" s="15"/>
      <c r="D9" s="72" t="str">
        <f>IF(OR(Date="Average Event Day", AND(LEFT(Product, 3)="All", COUNTIFS(Temp!J:J, Product, Temp!K:K, Date)&gt;1 )),"This view may be a combination of different event windows with the overlapping window being" &amp;" HE-"&amp;$F$7&amp;" to"&amp;" HE-"&amp;$H$7,"")</f>
        <v>This view may be a combination of different event windows with the overlapping window being HE-20 to HE-20</v>
      </c>
      <c r="E9" s="72"/>
      <c r="F9" s="72"/>
      <c r="G9" s="72"/>
      <c r="H9" s="72"/>
      <c r="I9" s="72"/>
      <c r="J9" s="72"/>
      <c r="K9" s="72"/>
      <c r="L9" s="72"/>
      <c r="M9" s="72"/>
      <c r="N9" s="72"/>
    </row>
    <row r="10" spans="1:15" ht="15" customHeight="1" thickBot="1" x14ac:dyDescent="0.35">
      <c r="A10" s="5"/>
      <c r="B10" s="20"/>
      <c r="D10" s="73" t="str">
        <f>IFERROR(IF(VLOOKUP(Lookup_Key,Data,MATCH("redact",Data_Headers,0),FALSE)=1,"Results are confidential for this combination.",""),"Unable to Display: There is no data available for this combination.")</f>
        <v/>
      </c>
      <c r="E10" s="73"/>
      <c r="F10" s="73"/>
      <c r="G10" s="73"/>
      <c r="H10" s="73"/>
      <c r="I10" s="73"/>
      <c r="J10" s="73"/>
      <c r="K10" s="73"/>
      <c r="L10" s="73"/>
      <c r="M10" s="73"/>
      <c r="N10" s="73"/>
    </row>
    <row r="11" spans="1:15" ht="24.9" customHeight="1" thickBot="1" x14ac:dyDescent="0.35">
      <c r="D11" s="78" t="s">
        <v>51</v>
      </c>
      <c r="E11" s="74" t="str">
        <f>"Estimated Reference Load ("&amp;IF(ResultType="Aggregate Impact","MWh","kWh")&amp;"/hour)"</f>
        <v>Estimated Reference Load (MWh/hour)</v>
      </c>
      <c r="F11" s="74" t="str">
        <f>"Observed Event Day Load ("&amp;IF(ResultType="Aggregate Impact","MWh","kWh")&amp;"/hour)"</f>
        <v>Observed Event Day Load (MWh/hour)</v>
      </c>
      <c r="G11" s="74" t="str">
        <f>"Estimated Load Impact ("&amp;IF(ResultType="Aggregate Impact","MWh","kWh")&amp;"/hour)"</f>
        <v>Estimated Load Impact (MWh/hour)</v>
      </c>
      <c r="H11" s="74" t="s">
        <v>59</v>
      </c>
      <c r="I11" s="78" t="str">
        <f>"Uncertainty Adjusted Impact ("&amp;IF(ResultType="Aggregate Impact","MWh/hr)- Percentiles","kWh/hr)- Percentiles")</f>
        <v>Uncertainty Adjusted Impact (MWh/hr)- Percentiles</v>
      </c>
      <c r="J11" s="78"/>
      <c r="K11" s="78"/>
      <c r="L11" s="78"/>
      <c r="M11" s="79"/>
      <c r="N11" s="70">
        <v>90</v>
      </c>
    </row>
    <row r="12" spans="1:15" ht="15" customHeight="1" thickBot="1" x14ac:dyDescent="0.35">
      <c r="A12" s="4" t="s">
        <v>40</v>
      </c>
      <c r="B12" s="6" t="s">
        <v>48</v>
      </c>
      <c r="D12" s="80"/>
      <c r="E12" s="75"/>
      <c r="F12" s="75"/>
      <c r="G12" s="75"/>
      <c r="H12" s="75"/>
      <c r="I12" s="80"/>
      <c r="J12" s="80"/>
      <c r="K12" s="80"/>
      <c r="L12" s="80"/>
      <c r="M12" s="81"/>
      <c r="N12" s="71"/>
    </row>
    <row r="13" spans="1:15" ht="15" customHeight="1" thickBot="1" x14ac:dyDescent="0.3">
      <c r="A13" s="4" t="s">
        <v>42</v>
      </c>
      <c r="B13" s="6" t="s">
        <v>48</v>
      </c>
      <c r="C13" s="32"/>
      <c r="D13" s="80"/>
      <c r="E13" s="75"/>
      <c r="F13" s="75"/>
      <c r="G13" s="75"/>
      <c r="H13" s="75"/>
      <c r="I13" s="11" t="s">
        <v>52</v>
      </c>
      <c r="J13" s="11" t="s">
        <v>53</v>
      </c>
      <c r="K13" s="11" t="s">
        <v>54</v>
      </c>
      <c r="L13" s="11" t="s">
        <v>55</v>
      </c>
      <c r="M13" s="45" t="s">
        <v>56</v>
      </c>
      <c r="N13" s="48" t="s">
        <v>181</v>
      </c>
    </row>
    <row r="14" spans="1:15" ht="15" customHeight="1" thickBot="1" x14ac:dyDescent="0.35">
      <c r="A14" s="4" t="s">
        <v>41</v>
      </c>
      <c r="B14" s="6" t="s">
        <v>48</v>
      </c>
      <c r="D14" s="12">
        <v>1</v>
      </c>
      <c r="E14" s="13">
        <f>F14+G14</f>
        <v>2.5490344</v>
      </c>
      <c r="F14" s="13">
        <f>IFERROR(VLOOKUP(Lookup_Key,Data,MATCH(F$3&amp;$D14,Data_Headers,0),FALSE)*IF(ResultType="Aggregate Impact",1/1000,1/$I$5),0)</f>
        <v>2.6212724999999999</v>
      </c>
      <c r="G14" s="13">
        <f t="shared" ref="F14:G37" si="0">IFERROR(VLOOKUP(Lookup_Key,Data,MATCH(G$3&amp;$D14,Data_Headers,0),FALSE)*IF(ResultType="Aggregate Impact",1/1000,1/$I$5),0)</f>
        <v>-7.22381E-2</v>
      </c>
      <c r="H14" s="13">
        <f>IFERROR(VLOOKUP(Lookup_Key,Data,MATCH(H$3&amp;$D14,Data_Headers,0),FALSE),0)</f>
        <v>71.617647000000005</v>
      </c>
      <c r="I14" s="13">
        <f t="shared" ref="I14:M23" si="1">IFERROR($G14+(SQRT($O14)*IF(ResultType="Aggregate Impact",1/1000,1/$I$5)*_xlfn.NORM.S.INV(I$3/100)), 0)</f>
        <v>-9.2484136647236287E-2</v>
      </c>
      <c r="J14" s="13">
        <f t="shared" si="1"/>
        <v>-8.052261408711342E-2</v>
      </c>
      <c r="K14" s="13">
        <f t="shared" si="1"/>
        <v>-7.22381E-2</v>
      </c>
      <c r="L14" s="13">
        <f t="shared" si="1"/>
        <v>-6.3953585912886593E-2</v>
      </c>
      <c r="M14" s="46">
        <f t="shared" si="1"/>
        <v>-5.1992063352763712E-2</v>
      </c>
      <c r="N14" s="49" t="str">
        <f>IF(ABS(G14)&gt;(SQRT($O14)*IF(ResultType="Aggregate Impact",1/1000,1/$I$5)*_xlfn.NORM.S.INV(N$3/100)),"Yes","No")</f>
        <v>Yes</v>
      </c>
      <c r="O14" s="2">
        <f t="shared" ref="O14:O37" si="2">IFERROR(VLOOKUP(Lookup_Key,Data,MATCH(O$3&amp;$D14,Data_Headers,0),FALSE),0)</f>
        <v>249.5789</v>
      </c>
    </row>
    <row r="15" spans="1:15" ht="15" customHeight="1" thickBot="1" x14ac:dyDescent="0.35">
      <c r="A15" s="4" t="s">
        <v>45</v>
      </c>
      <c r="B15" s="6" t="s">
        <v>48</v>
      </c>
      <c r="D15" s="12">
        <v>2</v>
      </c>
      <c r="E15" s="13">
        <f t="shared" ref="E15:E37" si="3">F15+G15</f>
        <v>2.4312584000000004</v>
      </c>
      <c r="F15" s="13">
        <f t="shared" si="0"/>
        <v>2.4713725000000002</v>
      </c>
      <c r="G15" s="13">
        <f t="shared" si="0"/>
        <v>-4.01141E-2</v>
      </c>
      <c r="H15" s="13">
        <f t="shared" ref="H15:H37" si="4">IFERROR(VLOOKUP(Lookup_Key,Data,MATCH(H$3&amp;$D15,Data_Headers,0),FALSE),0)</f>
        <v>73.5</v>
      </c>
      <c r="I15" s="13">
        <f t="shared" si="1"/>
        <v>-5.6138394473119468E-2</v>
      </c>
      <c r="J15" s="13">
        <f t="shared" si="1"/>
        <v>-4.6671111409773064E-2</v>
      </c>
      <c r="K15" s="13">
        <f t="shared" si="1"/>
        <v>-4.01141E-2</v>
      </c>
      <c r="L15" s="13">
        <f t="shared" si="1"/>
        <v>-3.3557088590226943E-2</v>
      </c>
      <c r="M15" s="46">
        <f t="shared" si="1"/>
        <v>-2.4089805526880531E-2</v>
      </c>
      <c r="N15" s="49" t="str">
        <f t="shared" ref="N15:N37" si="5">IF(ABS(G15)&gt;(SQRT($O15)*IF(ResultType="Aggregate Impact",1/1000,1/$I$5)*_xlfn.NORM.S.INV(N$3/100)),"Yes","No")</f>
        <v>Yes</v>
      </c>
      <c r="O15" s="2">
        <f t="shared" si="2"/>
        <v>156.34559999999999</v>
      </c>
    </row>
    <row r="16" spans="1:15" ht="15" customHeight="1" thickBot="1" x14ac:dyDescent="0.35">
      <c r="A16" s="4" t="s">
        <v>46</v>
      </c>
      <c r="B16" s="6" t="s">
        <v>84</v>
      </c>
      <c r="C16" s="51" t="s">
        <v>198</v>
      </c>
      <c r="D16" s="12">
        <v>3</v>
      </c>
      <c r="E16" s="13">
        <f t="shared" si="3"/>
        <v>2.3828599399999999</v>
      </c>
      <c r="F16" s="13">
        <f t="shared" si="0"/>
        <v>2.4141849999999998</v>
      </c>
      <c r="G16" s="13">
        <f t="shared" si="0"/>
        <v>-3.1325060000000002E-2</v>
      </c>
      <c r="H16" s="13">
        <f t="shared" si="4"/>
        <v>74.558824000000001</v>
      </c>
      <c r="I16" s="13">
        <f t="shared" si="1"/>
        <v>-4.6770308621751563E-2</v>
      </c>
      <c r="J16" s="13">
        <f t="shared" si="1"/>
        <v>-3.7645130540983472E-2</v>
      </c>
      <c r="K16" s="13">
        <f t="shared" si="1"/>
        <v>-3.1325060000000002E-2</v>
      </c>
      <c r="L16" s="13">
        <f t="shared" si="1"/>
        <v>-2.5004989459016531E-2</v>
      </c>
      <c r="M16" s="46">
        <f t="shared" si="1"/>
        <v>-1.587981137824844E-2</v>
      </c>
      <c r="N16" s="49" t="str">
        <f t="shared" si="5"/>
        <v>Yes</v>
      </c>
      <c r="O16" s="2">
        <f t="shared" si="2"/>
        <v>145.25049999999999</v>
      </c>
    </row>
    <row r="17" spans="1:15" ht="15" customHeight="1" thickBot="1" x14ac:dyDescent="0.35">
      <c r="A17" s="4" t="s">
        <v>47</v>
      </c>
      <c r="B17" s="6" t="s">
        <v>48</v>
      </c>
      <c r="C17" s="51"/>
      <c r="D17" s="12">
        <v>4</v>
      </c>
      <c r="E17" s="13">
        <f t="shared" si="3"/>
        <v>2.5315947300000001</v>
      </c>
      <c r="F17" s="13">
        <f t="shared" si="0"/>
        <v>2.5720149999999999</v>
      </c>
      <c r="G17" s="13">
        <f t="shared" si="0"/>
        <v>-4.0420270000000001E-2</v>
      </c>
      <c r="H17" s="13">
        <f t="shared" si="4"/>
        <v>75.014706000000004</v>
      </c>
      <c r="I17" s="13">
        <f t="shared" si="1"/>
        <v>-5.4526281943256497E-2</v>
      </c>
      <c r="J17" s="13">
        <f t="shared" si="1"/>
        <v>-4.6192335747636135E-2</v>
      </c>
      <c r="K17" s="13">
        <f t="shared" si="1"/>
        <v>-4.0420270000000001E-2</v>
      </c>
      <c r="L17" s="13">
        <f t="shared" si="1"/>
        <v>-3.4648204252363868E-2</v>
      </c>
      <c r="M17" s="46">
        <f t="shared" si="1"/>
        <v>-2.6314258056743506E-2</v>
      </c>
      <c r="N17" s="49" t="str">
        <f t="shared" si="5"/>
        <v>Yes</v>
      </c>
      <c r="O17" s="2">
        <f t="shared" si="2"/>
        <v>121.1536</v>
      </c>
    </row>
    <row r="18" spans="1:15" ht="15" customHeight="1" thickBot="1" x14ac:dyDescent="0.35">
      <c r="A18" s="4" t="s">
        <v>187</v>
      </c>
      <c r="B18" s="6" t="s">
        <v>48</v>
      </c>
      <c r="D18" s="12">
        <v>5</v>
      </c>
      <c r="E18" s="13">
        <f t="shared" si="3"/>
        <v>2.9190713500000003</v>
      </c>
      <c r="F18" s="13">
        <f t="shared" si="0"/>
        <v>2.9431850000000002</v>
      </c>
      <c r="G18" s="13">
        <f t="shared" si="0"/>
        <v>-2.411365E-2</v>
      </c>
      <c r="H18" s="13">
        <f t="shared" si="4"/>
        <v>76.132352999999995</v>
      </c>
      <c r="I18" s="13">
        <f t="shared" si="1"/>
        <v>-3.7958417108678241E-2</v>
      </c>
      <c r="J18" s="13">
        <f t="shared" si="1"/>
        <v>-2.9778816478907181E-2</v>
      </c>
      <c r="K18" s="13">
        <f t="shared" si="1"/>
        <v>-2.411365E-2</v>
      </c>
      <c r="L18" s="13">
        <f t="shared" si="1"/>
        <v>-1.8448483521092823E-2</v>
      </c>
      <c r="M18" s="46">
        <f t="shared" si="1"/>
        <v>-1.0268882891321763E-2</v>
      </c>
      <c r="N18" s="49" t="str">
        <f t="shared" si="5"/>
        <v>Yes</v>
      </c>
      <c r="O18" s="2">
        <f t="shared" si="2"/>
        <v>116.7076</v>
      </c>
    </row>
    <row r="19" spans="1:15" ht="15" customHeight="1" x14ac:dyDescent="0.3">
      <c r="D19" s="12">
        <v>6</v>
      </c>
      <c r="E19" s="13">
        <f t="shared" si="3"/>
        <v>3.2695585500000002</v>
      </c>
      <c r="F19" s="13">
        <f t="shared" si="0"/>
        <v>3.2813625000000002</v>
      </c>
      <c r="G19" s="13">
        <f t="shared" si="0"/>
        <v>-1.1803950000000001E-2</v>
      </c>
      <c r="H19" s="13">
        <f t="shared" si="4"/>
        <v>76.279411999999994</v>
      </c>
      <c r="I19" s="13">
        <f t="shared" si="1"/>
        <v>-2.2581291214722344E-2</v>
      </c>
      <c r="J19" s="13">
        <f t="shared" si="1"/>
        <v>-1.6213950666830922E-2</v>
      </c>
      <c r="K19" s="13">
        <f t="shared" si="1"/>
        <v>-1.1803950000000001E-2</v>
      </c>
      <c r="L19" s="13">
        <f t="shared" si="1"/>
        <v>-7.3939493331690821E-3</v>
      </c>
      <c r="M19" s="46">
        <f t="shared" si="1"/>
        <v>-1.0266087852776572E-3</v>
      </c>
      <c r="N19" s="49" t="str">
        <f t="shared" si="5"/>
        <v>No</v>
      </c>
      <c r="O19" s="2">
        <f t="shared" si="2"/>
        <v>70.721440000000001</v>
      </c>
    </row>
    <row r="20" spans="1:15" ht="15" customHeight="1" x14ac:dyDescent="0.3">
      <c r="D20" s="12">
        <v>7</v>
      </c>
      <c r="E20" s="13">
        <f t="shared" si="3"/>
        <v>3.2823453800000002</v>
      </c>
      <c r="F20" s="13">
        <f t="shared" si="0"/>
        <v>3.3349425000000004</v>
      </c>
      <c r="G20" s="13">
        <f t="shared" si="0"/>
        <v>-5.2597119999999997E-2</v>
      </c>
      <c r="H20" s="13">
        <f t="shared" si="4"/>
        <v>77.140820000000005</v>
      </c>
      <c r="I20" s="13">
        <f t="shared" si="1"/>
        <v>-6.2374439648719353E-2</v>
      </c>
      <c r="J20" s="13">
        <f t="shared" si="1"/>
        <v>-5.6597919947928739E-2</v>
      </c>
      <c r="K20" s="13">
        <f t="shared" si="1"/>
        <v>-5.2597119999999997E-2</v>
      </c>
      <c r="L20" s="13">
        <f t="shared" si="1"/>
        <v>-4.8596320052071255E-2</v>
      </c>
      <c r="M20" s="46">
        <f t="shared" si="1"/>
        <v>-4.2819800351280642E-2</v>
      </c>
      <c r="N20" s="49" t="str">
        <f t="shared" si="5"/>
        <v>Yes</v>
      </c>
      <c r="O20" s="2">
        <f t="shared" si="2"/>
        <v>58.205959999999997</v>
      </c>
    </row>
    <row r="21" spans="1:15" ht="15" customHeight="1" x14ac:dyDescent="0.3">
      <c r="D21" s="12">
        <v>8</v>
      </c>
      <c r="E21" s="13">
        <f t="shared" si="3"/>
        <v>3.3925856900000002</v>
      </c>
      <c r="F21" s="13">
        <f t="shared" si="0"/>
        <v>3.4233150000000001</v>
      </c>
      <c r="G21" s="13">
        <f t="shared" si="0"/>
        <v>-3.0729310000000003E-2</v>
      </c>
      <c r="H21" s="13">
        <f t="shared" si="4"/>
        <v>77.620321000000004</v>
      </c>
      <c r="I21" s="13">
        <f t="shared" si="1"/>
        <v>-4.1604604458290922E-2</v>
      </c>
      <c r="J21" s="13">
        <f t="shared" si="1"/>
        <v>-3.5179392340116494E-2</v>
      </c>
      <c r="K21" s="13">
        <f t="shared" si="1"/>
        <v>-3.0729310000000003E-2</v>
      </c>
      <c r="L21" s="13">
        <f t="shared" si="1"/>
        <v>-2.6279227659883508E-2</v>
      </c>
      <c r="M21" s="46">
        <f t="shared" si="1"/>
        <v>-1.9854015541709083E-2</v>
      </c>
      <c r="N21" s="49" t="str">
        <f t="shared" si="5"/>
        <v>Yes</v>
      </c>
      <c r="O21" s="2">
        <f t="shared" si="2"/>
        <v>72.012829999999994</v>
      </c>
    </row>
    <row r="22" spans="1:15" ht="15" customHeight="1" x14ac:dyDescent="0.3">
      <c r="D22" s="12">
        <v>9</v>
      </c>
      <c r="E22" s="13">
        <f t="shared" si="3"/>
        <v>3.3925781100000005</v>
      </c>
      <c r="F22" s="13">
        <f t="shared" si="0"/>
        <v>3.3333825000000004</v>
      </c>
      <c r="G22" s="13">
        <f t="shared" si="0"/>
        <v>5.9195610000000003E-2</v>
      </c>
      <c r="H22" s="13">
        <f t="shared" si="4"/>
        <v>75.882352999999995</v>
      </c>
      <c r="I22" s="13">
        <f t="shared" si="1"/>
        <v>4.6234123923932571E-2</v>
      </c>
      <c r="J22" s="13">
        <f t="shared" si="1"/>
        <v>5.389187495999833E-2</v>
      </c>
      <c r="K22" s="13">
        <f t="shared" si="1"/>
        <v>5.9195610000000003E-2</v>
      </c>
      <c r="L22" s="13">
        <f t="shared" si="1"/>
        <v>6.4499345040001668E-2</v>
      </c>
      <c r="M22" s="46">
        <f t="shared" si="1"/>
        <v>7.2157096076067434E-2</v>
      </c>
      <c r="N22" s="49" t="str">
        <f t="shared" si="5"/>
        <v>Yes</v>
      </c>
      <c r="O22" s="2">
        <f t="shared" si="2"/>
        <v>102.291</v>
      </c>
    </row>
    <row r="23" spans="1:15" ht="15" customHeight="1" x14ac:dyDescent="0.3">
      <c r="D23" s="12">
        <v>10</v>
      </c>
      <c r="E23" s="13">
        <f t="shared" si="3"/>
        <v>3.5905043800000001</v>
      </c>
      <c r="F23" s="13">
        <f t="shared" si="0"/>
        <v>3.5325475000000002</v>
      </c>
      <c r="G23" s="13">
        <f t="shared" si="0"/>
        <v>5.7956880000000002E-2</v>
      </c>
      <c r="H23" s="13">
        <f t="shared" si="4"/>
        <v>74.955882000000003</v>
      </c>
      <c r="I23" s="13">
        <f t="shared" si="1"/>
        <v>3.9614183269055275E-2</v>
      </c>
      <c r="J23" s="13">
        <f t="shared" si="1"/>
        <v>5.0451197178670908E-2</v>
      </c>
      <c r="K23" s="13">
        <f t="shared" si="1"/>
        <v>5.7956880000000002E-2</v>
      </c>
      <c r="L23" s="13">
        <f t="shared" si="1"/>
        <v>6.5462562821329104E-2</v>
      </c>
      <c r="M23" s="46">
        <f t="shared" si="1"/>
        <v>7.6299576730944729E-2</v>
      </c>
      <c r="N23" s="49" t="str">
        <f t="shared" si="5"/>
        <v>Yes</v>
      </c>
      <c r="O23" s="2">
        <f t="shared" si="2"/>
        <v>204.8586</v>
      </c>
    </row>
    <row r="24" spans="1:15" ht="15" customHeight="1" x14ac:dyDescent="0.3">
      <c r="D24" s="12">
        <v>11</v>
      </c>
      <c r="E24" s="13">
        <f t="shared" si="3"/>
        <v>3.8139609939999999</v>
      </c>
      <c r="F24" s="13">
        <f t="shared" si="0"/>
        <v>3.8056649999999999</v>
      </c>
      <c r="G24" s="13">
        <f t="shared" si="0"/>
        <v>8.295994000000001E-3</v>
      </c>
      <c r="H24" s="13">
        <f t="shared" si="4"/>
        <v>74.044117999999997</v>
      </c>
      <c r="I24" s="13">
        <f t="shared" ref="I24:M37" si="6">IFERROR($G24+(SQRT($O24)*IF(ResultType="Aggregate Impact",1/1000,1/$I$5)*_xlfn.NORM.S.INV(I$3/100)), 0)</f>
        <v>-4.8189754438213786E-3</v>
      </c>
      <c r="J24" s="13">
        <f t="shared" si="6"/>
        <v>2.9294548100083743E-3</v>
      </c>
      <c r="K24" s="13">
        <f t="shared" si="6"/>
        <v>8.295994000000001E-3</v>
      </c>
      <c r="L24" s="13">
        <f t="shared" si="6"/>
        <v>1.3662533189991628E-2</v>
      </c>
      <c r="M24" s="46">
        <f t="shared" si="6"/>
        <v>2.1410963443821381E-2</v>
      </c>
      <c r="N24" s="49" t="str">
        <f t="shared" si="5"/>
        <v>No</v>
      </c>
      <c r="O24" s="2">
        <f t="shared" si="2"/>
        <v>104.72790000000001</v>
      </c>
    </row>
    <row r="25" spans="1:15" ht="15" customHeight="1" x14ac:dyDescent="0.3">
      <c r="D25" s="12">
        <v>12</v>
      </c>
      <c r="E25" s="13">
        <f t="shared" si="3"/>
        <v>3.8648869990000003</v>
      </c>
      <c r="F25" s="13">
        <f t="shared" si="0"/>
        <v>3.8618225000000002</v>
      </c>
      <c r="G25" s="13">
        <f t="shared" si="0"/>
        <v>3.064499E-3</v>
      </c>
      <c r="H25" s="13">
        <f t="shared" si="4"/>
        <v>73.485293999999996</v>
      </c>
      <c r="I25" s="13">
        <f t="shared" si="6"/>
        <v>-6.2072692886051776E-3</v>
      </c>
      <c r="J25" s="13">
        <f t="shared" si="6"/>
        <v>-7.2943342923356864E-4</v>
      </c>
      <c r="K25" s="13">
        <f t="shared" si="6"/>
        <v>3.064499E-3</v>
      </c>
      <c r="L25" s="13">
        <f t="shared" si="6"/>
        <v>6.8584314292335679E-3</v>
      </c>
      <c r="M25" s="46">
        <f t="shared" si="6"/>
        <v>1.2336267288605178E-2</v>
      </c>
      <c r="N25" s="49" t="str">
        <f t="shared" si="5"/>
        <v>No</v>
      </c>
      <c r="O25" s="2">
        <f t="shared" si="2"/>
        <v>52.342320000000001</v>
      </c>
    </row>
    <row r="26" spans="1:15" ht="15" customHeight="1" x14ac:dyDescent="0.3">
      <c r="D26" s="12">
        <v>13</v>
      </c>
      <c r="E26" s="13">
        <f t="shared" si="3"/>
        <v>3.8943437800000003</v>
      </c>
      <c r="F26" s="13">
        <f t="shared" si="0"/>
        <v>3.8819850000000002</v>
      </c>
      <c r="G26" s="13">
        <f t="shared" si="0"/>
        <v>1.235878E-2</v>
      </c>
      <c r="H26" s="13">
        <f t="shared" si="4"/>
        <v>72.279411999999994</v>
      </c>
      <c r="I26" s="13">
        <f t="shared" si="6"/>
        <v>3.0367691553020628E-3</v>
      </c>
      <c r="J26" s="13">
        <f t="shared" si="6"/>
        <v>8.5442887240659397E-3</v>
      </c>
      <c r="K26" s="13">
        <f t="shared" si="6"/>
        <v>1.235878E-2</v>
      </c>
      <c r="L26" s="13">
        <f t="shared" si="6"/>
        <v>1.617327127593406E-2</v>
      </c>
      <c r="M26" s="46">
        <f t="shared" si="6"/>
        <v>2.1680790844697935E-2</v>
      </c>
      <c r="N26" s="49" t="str">
        <f t="shared" si="5"/>
        <v>Yes</v>
      </c>
      <c r="O26" s="2">
        <f t="shared" si="2"/>
        <v>52.91113</v>
      </c>
    </row>
    <row r="27" spans="1:15" ht="15" customHeight="1" x14ac:dyDescent="0.3">
      <c r="D27" s="12">
        <v>14</v>
      </c>
      <c r="E27" s="13">
        <f t="shared" si="3"/>
        <v>3.8832399000000004</v>
      </c>
      <c r="F27" s="13">
        <f t="shared" si="0"/>
        <v>3.9059625000000002</v>
      </c>
      <c r="G27" s="13">
        <f t="shared" si="0"/>
        <v>-2.2722599999999999E-2</v>
      </c>
      <c r="H27" s="13">
        <f t="shared" si="4"/>
        <v>71.732142999999994</v>
      </c>
      <c r="I27" s="13">
        <f t="shared" si="6"/>
        <v>-3.6216930267938596E-2</v>
      </c>
      <c r="J27" s="13">
        <f t="shared" si="6"/>
        <v>-2.8244370564223433E-2</v>
      </c>
      <c r="K27" s="13">
        <f t="shared" si="6"/>
        <v>-2.2722599999999999E-2</v>
      </c>
      <c r="L27" s="13">
        <f t="shared" si="6"/>
        <v>-1.7200829435776565E-2</v>
      </c>
      <c r="M27" s="46">
        <f t="shared" si="6"/>
        <v>-9.2282697320614001E-3</v>
      </c>
      <c r="N27" s="49" t="str">
        <f t="shared" si="5"/>
        <v>Yes</v>
      </c>
      <c r="O27" s="2">
        <f t="shared" si="2"/>
        <v>110.8742</v>
      </c>
    </row>
    <row r="28" spans="1:15" ht="15" customHeight="1" x14ac:dyDescent="0.3">
      <c r="D28" s="12">
        <v>15</v>
      </c>
      <c r="E28" s="13">
        <f t="shared" si="3"/>
        <v>3.9098696598</v>
      </c>
      <c r="F28" s="13">
        <f t="shared" si="0"/>
        <v>3.9092750000000001</v>
      </c>
      <c r="G28" s="13">
        <f t="shared" si="0"/>
        <v>5.9465979999999993E-4</v>
      </c>
      <c r="H28" s="13">
        <f t="shared" si="4"/>
        <v>70.826680999999994</v>
      </c>
      <c r="I28" s="13">
        <f t="shared" si="6"/>
        <v>-1.6076144036621325E-2</v>
      </c>
      <c r="J28" s="13">
        <f t="shared" si="6"/>
        <v>-6.2268980008867514E-3</v>
      </c>
      <c r="K28" s="13">
        <f t="shared" si="6"/>
        <v>5.9465979999999993E-4</v>
      </c>
      <c r="L28" s="13">
        <f t="shared" si="6"/>
        <v>7.4162176008867502E-3</v>
      </c>
      <c r="M28" s="46">
        <f t="shared" si="6"/>
        <v>1.7265463636621327E-2</v>
      </c>
      <c r="N28" s="49" t="str">
        <f t="shared" si="5"/>
        <v>No</v>
      </c>
      <c r="O28" s="2">
        <f t="shared" si="2"/>
        <v>169.2158</v>
      </c>
    </row>
    <row r="29" spans="1:15" ht="15" customHeight="1" x14ac:dyDescent="0.3">
      <c r="D29" s="12">
        <v>16</v>
      </c>
      <c r="E29" s="13">
        <f t="shared" si="3"/>
        <v>3.88628829</v>
      </c>
      <c r="F29" s="13">
        <f t="shared" si="0"/>
        <v>3.9171425000000002</v>
      </c>
      <c r="G29" s="13">
        <f t="shared" si="0"/>
        <v>-3.085421E-2</v>
      </c>
      <c r="H29" s="13">
        <f t="shared" si="4"/>
        <v>69.25</v>
      </c>
      <c r="I29" s="13">
        <f t="shared" si="6"/>
        <v>-5.1226510864345758E-2</v>
      </c>
      <c r="J29" s="13">
        <f t="shared" si="6"/>
        <v>-3.9190390381290775E-2</v>
      </c>
      <c r="K29" s="13">
        <f t="shared" si="6"/>
        <v>-3.085421E-2</v>
      </c>
      <c r="L29" s="13">
        <f t="shared" si="6"/>
        <v>-2.2518029618709225E-2</v>
      </c>
      <c r="M29" s="46">
        <f t="shared" si="6"/>
        <v>-1.0481909135654242E-2</v>
      </c>
      <c r="N29" s="49" t="str">
        <f t="shared" si="5"/>
        <v>Yes</v>
      </c>
      <c r="O29" s="2">
        <f t="shared" si="2"/>
        <v>252.70160000000001</v>
      </c>
    </row>
    <row r="30" spans="1:15" ht="15" customHeight="1" x14ac:dyDescent="0.3">
      <c r="D30" s="12">
        <v>17</v>
      </c>
      <c r="E30" s="13">
        <f t="shared" si="3"/>
        <v>3.9008163000000002</v>
      </c>
      <c r="F30" s="13">
        <f t="shared" si="0"/>
        <v>4.0287100000000002</v>
      </c>
      <c r="G30" s="13">
        <f t="shared" si="0"/>
        <v>-0.1278937</v>
      </c>
      <c r="H30" s="13">
        <f t="shared" si="4"/>
        <v>69.133578</v>
      </c>
      <c r="I30" s="13">
        <f t="shared" si="6"/>
        <v>-0.15395222889921298</v>
      </c>
      <c r="J30" s="13">
        <f t="shared" si="6"/>
        <v>-0.13855663880212113</v>
      </c>
      <c r="K30" s="13">
        <f t="shared" si="6"/>
        <v>-0.1278937</v>
      </c>
      <c r="L30" s="13">
        <f t="shared" si="6"/>
        <v>-0.11723076119787888</v>
      </c>
      <c r="M30" s="46">
        <f t="shared" si="6"/>
        <v>-0.10183517110078701</v>
      </c>
      <c r="N30" s="49" t="str">
        <f t="shared" si="5"/>
        <v>Yes</v>
      </c>
      <c r="O30" s="2">
        <f t="shared" si="2"/>
        <v>413.45440000000002</v>
      </c>
    </row>
    <row r="31" spans="1:15" ht="15" customHeight="1" x14ac:dyDescent="0.3">
      <c r="D31" s="12">
        <v>18</v>
      </c>
      <c r="E31" s="13">
        <f t="shared" si="3"/>
        <v>3.9503925000000004</v>
      </c>
      <c r="F31" s="13">
        <f t="shared" si="0"/>
        <v>3.5604050000000003</v>
      </c>
      <c r="G31" s="13">
        <f t="shared" si="0"/>
        <v>0.38998750000000004</v>
      </c>
      <c r="H31" s="13">
        <f t="shared" si="4"/>
        <v>69.175134</v>
      </c>
      <c r="I31" s="13">
        <f t="shared" si="6"/>
        <v>0.37046282321298518</v>
      </c>
      <c r="J31" s="13">
        <f t="shared" si="6"/>
        <v>0.38199816052053992</v>
      </c>
      <c r="K31" s="13">
        <f t="shared" si="6"/>
        <v>0.38998750000000004</v>
      </c>
      <c r="L31" s="13">
        <f t="shared" si="6"/>
        <v>0.39797683947946016</v>
      </c>
      <c r="M31" s="46">
        <f t="shared" si="6"/>
        <v>0.4095121767870149</v>
      </c>
      <c r="N31" s="49" t="str">
        <f t="shared" si="5"/>
        <v>Yes</v>
      </c>
      <c r="O31" s="2">
        <f t="shared" si="2"/>
        <v>232.11089999999999</v>
      </c>
    </row>
    <row r="32" spans="1:15" ht="15" customHeight="1" x14ac:dyDescent="0.3">
      <c r="D32" s="12">
        <v>19</v>
      </c>
      <c r="E32" s="13">
        <f t="shared" si="3"/>
        <v>3.9059151000000005</v>
      </c>
      <c r="F32" s="13">
        <f t="shared" si="0"/>
        <v>3.5790675000000003</v>
      </c>
      <c r="G32" s="13">
        <f t="shared" si="0"/>
        <v>0.32684760000000002</v>
      </c>
      <c r="H32" s="13">
        <f t="shared" si="4"/>
        <v>68.628675999999999</v>
      </c>
      <c r="I32" s="13">
        <f t="shared" si="6"/>
        <v>0.30752686382333011</v>
      </c>
      <c r="J32" s="13">
        <f t="shared" si="6"/>
        <v>0.31894171136520527</v>
      </c>
      <c r="K32" s="13">
        <f t="shared" si="6"/>
        <v>0.32684760000000002</v>
      </c>
      <c r="L32" s="13">
        <f t="shared" si="6"/>
        <v>0.33475348863479476</v>
      </c>
      <c r="M32" s="46">
        <f t="shared" si="6"/>
        <v>0.34616833617666992</v>
      </c>
      <c r="N32" s="49" t="str">
        <f t="shared" si="5"/>
        <v>Yes</v>
      </c>
      <c r="O32" s="2">
        <f t="shared" si="2"/>
        <v>227.28729999999999</v>
      </c>
    </row>
    <row r="33" spans="4:15" ht="15" customHeight="1" x14ac:dyDescent="0.3">
      <c r="D33" s="12">
        <v>20</v>
      </c>
      <c r="E33" s="13">
        <f t="shared" si="3"/>
        <v>3.8257042000000001</v>
      </c>
      <c r="F33" s="13">
        <f t="shared" si="0"/>
        <v>3.6714025000000001</v>
      </c>
      <c r="G33" s="13">
        <f t="shared" si="0"/>
        <v>0.15430170000000001</v>
      </c>
      <c r="H33" s="13">
        <f t="shared" si="4"/>
        <v>68.941175999999999</v>
      </c>
      <c r="I33" s="13">
        <f t="shared" si="6"/>
        <v>0.13674732026293904</v>
      </c>
      <c r="J33" s="13">
        <f t="shared" si="6"/>
        <v>0.1471185901026823</v>
      </c>
      <c r="K33" s="13">
        <f t="shared" si="6"/>
        <v>0.15430170000000001</v>
      </c>
      <c r="L33" s="13">
        <f t="shared" si="6"/>
        <v>0.16148480989731773</v>
      </c>
      <c r="M33" s="46">
        <f t="shared" si="6"/>
        <v>0.17185607973706099</v>
      </c>
      <c r="N33" s="49" t="str">
        <f t="shared" si="5"/>
        <v>Yes</v>
      </c>
      <c r="O33" s="2">
        <f t="shared" si="2"/>
        <v>187.6285</v>
      </c>
    </row>
    <row r="34" spans="4:15" ht="15" customHeight="1" x14ac:dyDescent="0.3">
      <c r="D34" s="12">
        <v>21</v>
      </c>
      <c r="E34" s="13">
        <f t="shared" si="3"/>
        <v>3.7123301000000004</v>
      </c>
      <c r="F34" s="13">
        <f t="shared" si="0"/>
        <v>3.5685300000000004</v>
      </c>
      <c r="G34" s="13">
        <f t="shared" si="0"/>
        <v>0.14380009999999999</v>
      </c>
      <c r="H34" s="13">
        <f t="shared" si="4"/>
        <v>69.029411999999994</v>
      </c>
      <c r="I34" s="13">
        <f t="shared" si="6"/>
        <v>0.1295907962414834</v>
      </c>
      <c r="J34" s="13">
        <f t="shared" si="6"/>
        <v>0.13798576807881513</v>
      </c>
      <c r="K34" s="13">
        <f t="shared" si="6"/>
        <v>0.14380009999999999</v>
      </c>
      <c r="L34" s="13">
        <f t="shared" si="6"/>
        <v>0.14961443192118484</v>
      </c>
      <c r="M34" s="46">
        <f t="shared" si="6"/>
        <v>0.15800940375851658</v>
      </c>
      <c r="N34" s="49" t="str">
        <f t="shared" si="5"/>
        <v>Yes</v>
      </c>
      <c r="O34" s="2">
        <f t="shared" si="2"/>
        <v>122.9344</v>
      </c>
    </row>
    <row r="35" spans="4:15" ht="15" customHeight="1" x14ac:dyDescent="0.3">
      <c r="D35" s="12">
        <v>22</v>
      </c>
      <c r="E35" s="13">
        <f t="shared" si="3"/>
        <v>3.4894377599999999</v>
      </c>
      <c r="F35" s="13">
        <f t="shared" si="0"/>
        <v>3.58772</v>
      </c>
      <c r="G35" s="13">
        <f t="shared" si="0"/>
        <v>-9.8282240000000007E-2</v>
      </c>
      <c r="H35" s="13">
        <f t="shared" si="4"/>
        <v>69.323528999999994</v>
      </c>
      <c r="I35" s="13">
        <f t="shared" si="6"/>
        <v>-0.10832646937775775</v>
      </c>
      <c r="J35" s="13">
        <f t="shared" si="6"/>
        <v>-0.10239225724555268</v>
      </c>
      <c r="K35" s="13">
        <f t="shared" si="6"/>
        <v>-9.8282240000000007E-2</v>
      </c>
      <c r="L35" s="13">
        <f t="shared" si="6"/>
        <v>-9.4172222754447338E-2</v>
      </c>
      <c r="M35" s="46">
        <f t="shared" si="6"/>
        <v>-8.8238010622242263E-2</v>
      </c>
      <c r="N35" s="49" t="str">
        <f t="shared" si="5"/>
        <v>Yes</v>
      </c>
      <c r="O35" s="2">
        <f t="shared" si="2"/>
        <v>61.427250000000001</v>
      </c>
    </row>
    <row r="36" spans="4:15" ht="15" customHeight="1" x14ac:dyDescent="0.3">
      <c r="D36" s="12">
        <v>23</v>
      </c>
      <c r="E36" s="13">
        <f t="shared" si="3"/>
        <v>3.13114552</v>
      </c>
      <c r="F36" s="13">
        <f t="shared" si="0"/>
        <v>3.0988850000000001</v>
      </c>
      <c r="G36" s="13">
        <f t="shared" si="0"/>
        <v>3.2260520000000001E-2</v>
      </c>
      <c r="H36" s="13">
        <f t="shared" si="4"/>
        <v>70.088234999999997</v>
      </c>
      <c r="I36" s="13">
        <f t="shared" si="6"/>
        <v>2.6716293307166648E-2</v>
      </c>
      <c r="J36" s="13">
        <f t="shared" si="6"/>
        <v>2.9991867377305179E-2</v>
      </c>
      <c r="K36" s="13">
        <f t="shared" si="6"/>
        <v>3.2260520000000001E-2</v>
      </c>
      <c r="L36" s="13">
        <f t="shared" si="6"/>
        <v>3.4529172622694823E-2</v>
      </c>
      <c r="M36" s="46">
        <f t="shared" si="6"/>
        <v>3.7804746692833353E-2</v>
      </c>
      <c r="N36" s="49" t="str">
        <f t="shared" si="5"/>
        <v>Yes</v>
      </c>
      <c r="O36" s="2">
        <f t="shared" si="2"/>
        <v>18.715859999999999</v>
      </c>
    </row>
    <row r="37" spans="4:15" ht="15" customHeight="1" thickBot="1" x14ac:dyDescent="0.35">
      <c r="D37" s="36">
        <v>24</v>
      </c>
      <c r="E37" s="37">
        <f t="shared" si="3"/>
        <v>2.8187456000000002</v>
      </c>
      <c r="F37" s="37">
        <f t="shared" si="0"/>
        <v>2.7551100000000002</v>
      </c>
      <c r="G37" s="37">
        <f t="shared" si="0"/>
        <v>6.36356E-2</v>
      </c>
      <c r="H37" s="37">
        <f t="shared" si="4"/>
        <v>70.985293999999996</v>
      </c>
      <c r="I37" s="37">
        <f t="shared" si="6"/>
        <v>5.4249195776554127E-2</v>
      </c>
      <c r="J37" s="37">
        <f t="shared" si="6"/>
        <v>5.979475947543772E-2</v>
      </c>
      <c r="K37" s="37">
        <f t="shared" si="6"/>
        <v>6.36356E-2</v>
      </c>
      <c r="L37" s="37">
        <f t="shared" si="6"/>
        <v>6.7476440524562281E-2</v>
      </c>
      <c r="M37" s="47">
        <f t="shared" si="6"/>
        <v>7.3022004223445874E-2</v>
      </c>
      <c r="N37" s="50" t="str">
        <f t="shared" si="5"/>
        <v>Yes</v>
      </c>
      <c r="O37" s="2">
        <f t="shared" si="2"/>
        <v>53.644640000000003</v>
      </c>
    </row>
    <row r="38" spans="4:15" ht="24.75" customHeight="1" x14ac:dyDescent="0.3">
      <c r="D38" s="86" t="s">
        <v>57</v>
      </c>
      <c r="E38" s="88" t="str">
        <f>"Estimated Reference Energy Use ("&amp;IF(ResultType="Aggregate Impact","MWh","kWh")&amp;"/hour)"</f>
        <v>Estimated Reference Energy Use (MWh/hour)</v>
      </c>
      <c r="F38" s="88" t="str">
        <f>"Observed Event Day Energy Use ("&amp;IF(ResultType="Aggregate Impact","MWh","kWh")&amp;"/hour)"</f>
        <v>Observed Event Day Energy Use (MWh/hour)</v>
      </c>
      <c r="G38" s="88" t="str">
        <f>"Estimated Change in Energy Use ("&amp;IF(ResultType="Aggregate Impact","MWh","kWh")&amp;"/hour)"</f>
        <v>Estimated Change in Energy Use (MWh/hour)</v>
      </c>
      <c r="H38" s="88" t="s">
        <v>59</v>
      </c>
      <c r="I38" s="83" t="str">
        <f>"Uncertainty Adjusted Impact ("&amp;IF(ResultType="Aggregate Impact","MWh/hr)- Percentiles","kWh/hr)- Percentiles")</f>
        <v>Uncertainty Adjusted Impact (MWh/hr)- Percentiles</v>
      </c>
      <c r="J38" s="83"/>
      <c r="K38" s="83"/>
      <c r="L38" s="83"/>
      <c r="M38" s="84"/>
      <c r="N38" s="70">
        <v>90</v>
      </c>
    </row>
    <row r="39" spans="4:15" ht="15" customHeight="1" x14ac:dyDescent="0.3">
      <c r="D39" s="87"/>
      <c r="E39" s="75"/>
      <c r="F39" s="75"/>
      <c r="G39" s="75"/>
      <c r="H39" s="75"/>
      <c r="I39" s="80"/>
      <c r="J39" s="80"/>
      <c r="K39" s="80"/>
      <c r="L39" s="80"/>
      <c r="M39" s="85"/>
      <c r="N39" s="71"/>
    </row>
    <row r="40" spans="4:15" ht="15" customHeight="1" x14ac:dyDescent="0.25">
      <c r="D40" s="87"/>
      <c r="E40" s="75"/>
      <c r="F40" s="75"/>
      <c r="G40" s="75"/>
      <c r="H40" s="75"/>
      <c r="I40" s="11" t="s">
        <v>52</v>
      </c>
      <c r="J40" s="11" t="s">
        <v>53</v>
      </c>
      <c r="K40" s="11" t="s">
        <v>54</v>
      </c>
      <c r="L40" s="11" t="s">
        <v>55</v>
      </c>
      <c r="M40" s="38" t="s">
        <v>56</v>
      </c>
      <c r="N40" s="48" t="s">
        <v>181</v>
      </c>
    </row>
    <row r="41" spans="4:15" ht="15" customHeight="1" x14ac:dyDescent="0.3">
      <c r="D41" s="39" t="s">
        <v>58</v>
      </c>
      <c r="E41" s="13">
        <f>SUM(E14:E37)</f>
        <v>81.728467632800019</v>
      </c>
      <c r="F41" s="13">
        <f>SUM(F14:F37)</f>
        <v>81.059262499999988</v>
      </c>
      <c r="G41" s="13">
        <f>SUM(G14:G37)</f>
        <v>0.66920513280000005</v>
      </c>
      <c r="H41" s="13">
        <f>AVERAGE(H14:H37)</f>
        <v>72.484375</v>
      </c>
      <c r="I41" s="13" t="s">
        <v>90</v>
      </c>
      <c r="J41" s="13" t="s">
        <v>90</v>
      </c>
      <c r="K41" s="13" t="s">
        <v>90</v>
      </c>
      <c r="L41" s="13" t="s">
        <v>90</v>
      </c>
      <c r="M41" s="40" t="s">
        <v>90</v>
      </c>
      <c r="N41" s="40" t="s">
        <v>90</v>
      </c>
    </row>
    <row r="42" spans="4:15" ht="15" customHeight="1" thickBot="1" x14ac:dyDescent="0.35">
      <c r="D42" s="41" t="s">
        <v>152</v>
      </c>
      <c r="E42" s="42">
        <f>IFERROR(AVERAGEIFS(E$14:E$37,$D$14:$D$37, "&gt;="&amp;$F$7,$D$14:$D$37,"&lt;="&amp;$H$7),0)</f>
        <v>3.8257042000000001</v>
      </c>
      <c r="F42" s="42">
        <f>IFERROR(AVERAGEIFS(F$14:F$37,$D$14:$D$37, "&gt;="&amp;$F$7,$D$14:$D$37,"&lt;="&amp;$H$7),0)</f>
        <v>3.6714025000000001</v>
      </c>
      <c r="G42" s="90">
        <f>IFERROR(AVERAGEIFS(G$14:G$37,$D$14:$D$37, "&gt;="&amp;$F$7,$D$14:$D$37,"&lt;="&amp;$H$7),0)</f>
        <v>0.15430170000000001</v>
      </c>
      <c r="H42" s="42">
        <f>IFERROR(AVERAGEIFS(H$14:H$37,$D$14:$D$37, "&gt;="&amp;$F$7,$D$14:$D$37,"&lt;="&amp;$H$7),0)</f>
        <v>68.941175999999999</v>
      </c>
      <c r="I42" s="42">
        <f>IFERROR($G42+(SQRT($O42)*IF(ResultType="Aggregate Impact",1/1000,1/$I$5)*_xlfn.NORM.S.INV(I$3/100)), 0)</f>
        <v>0.13674732026293904</v>
      </c>
      <c r="J42" s="42">
        <f>IFERROR($G42+(SQRT($O42)*IF(ResultType="Aggregate Impact",1/1000,1/$I$5)*_xlfn.NORM.S.INV(J$3/100)), 0)</f>
        <v>0.1471185901026823</v>
      </c>
      <c r="K42" s="42">
        <f>IFERROR($G42+(SQRT($O42)*IF(ResultType="Aggregate Impact",1/1000,1/$I$5)*_xlfn.NORM.S.INV(K$3/100)), 0)</f>
        <v>0.15430170000000001</v>
      </c>
      <c r="L42" s="42">
        <f>IFERROR($G42+(SQRT($O42)*IF(ResultType="Aggregate Impact",1/1000,1/$I$5)*_xlfn.NORM.S.INV(L$3/100)), 0)</f>
        <v>0.16148480989731773</v>
      </c>
      <c r="M42" s="43">
        <f>IFERROR($G42+(SQRT($O42)*IF(ResultType="Aggregate Impact",1/1000,1/$I$5)*_xlfn.NORM.S.INV(M$3/100)), 0)</f>
        <v>0.17185607973706099</v>
      </c>
      <c r="N42" s="43" t="str">
        <f>IF(ABS(G42)&gt;(SQRT($O42)*IF(ResultType="Aggregate Impact",1/1000,1/$I$5)*_xlfn.NORM.S.INV(N$3/100)),"Yes","No")</f>
        <v>Yes</v>
      </c>
      <c r="O42" s="2">
        <f>IFERROR(AVERAGEIFS(O$14:O$37,$D$14:$D$37, "&gt;="&amp;$F$7,$D$14:$D$37,"&lt;="&amp;$H$7),0)</f>
        <v>187.6285</v>
      </c>
    </row>
    <row r="43" spans="4:15" ht="29.25" customHeight="1" x14ac:dyDescent="0.3">
      <c r="D43" s="82" t="s">
        <v>153</v>
      </c>
      <c r="E43" s="82"/>
      <c r="F43" s="82"/>
      <c r="G43" s="82"/>
      <c r="H43" s="82"/>
      <c r="I43" s="82"/>
      <c r="J43" s="82"/>
      <c r="K43" s="82"/>
      <c r="L43" s="82"/>
      <c r="M43" s="82"/>
    </row>
    <row r="44" spans="4:15" ht="15" customHeight="1" x14ac:dyDescent="0.3">
      <c r="G44" s="33"/>
      <c r="H44" s="15"/>
      <c r="I44" s="15"/>
      <c r="J44" s="15"/>
      <c r="K44" s="15"/>
      <c r="L44" s="15"/>
      <c r="M44" s="15"/>
    </row>
    <row r="45" spans="4:15" ht="15" customHeight="1" x14ac:dyDescent="0.3">
      <c r="D45" s="34"/>
      <c r="E45" s="35"/>
      <c r="F45" s="35"/>
      <c r="G45" s="35"/>
      <c r="H45" s="35"/>
      <c r="I45" s="35"/>
      <c r="J45" s="35"/>
      <c r="K45" s="35"/>
      <c r="L45" s="35"/>
      <c r="M45" s="35"/>
    </row>
    <row r="46" spans="4:15" ht="15" customHeight="1" x14ac:dyDescent="0.3">
      <c r="D46" s="35"/>
      <c r="E46" s="35"/>
      <c r="F46" s="35"/>
      <c r="G46" s="35"/>
      <c r="H46" s="35"/>
      <c r="I46" s="35"/>
      <c r="J46" s="35"/>
      <c r="K46" s="35"/>
      <c r="L46" s="35"/>
      <c r="M46" s="35"/>
    </row>
    <row r="47" spans="4:15" ht="15" customHeight="1" x14ac:dyDescent="0.3">
      <c r="D47" s="35"/>
      <c r="E47" s="35"/>
      <c r="F47" s="35"/>
      <c r="G47" s="35"/>
      <c r="H47" s="35"/>
      <c r="I47" s="35"/>
      <c r="J47" s="35"/>
      <c r="K47" s="35"/>
      <c r="L47" s="35"/>
      <c r="M47" s="35"/>
    </row>
    <row r="48" spans="4:15" ht="15" customHeight="1" x14ac:dyDescent="0.3">
      <c r="D48" s="35"/>
      <c r="E48" s="35"/>
      <c r="F48" s="35"/>
      <c r="G48" s="35"/>
      <c r="H48" s="35"/>
      <c r="I48" s="35"/>
      <c r="J48" s="35"/>
      <c r="K48" s="35"/>
      <c r="L48" s="35"/>
      <c r="M48" s="35"/>
    </row>
    <row r="49" spans="4:13" ht="15" customHeight="1" x14ac:dyDescent="0.3">
      <c r="D49" s="35"/>
      <c r="E49" s="35"/>
      <c r="F49" s="35"/>
      <c r="G49" s="35"/>
      <c r="H49" s="35"/>
      <c r="I49" s="35"/>
      <c r="J49" s="35"/>
      <c r="K49" s="35"/>
      <c r="L49" s="35"/>
      <c r="M49" s="35"/>
    </row>
    <row r="50" spans="4:13" ht="15" customHeight="1" x14ac:dyDescent="0.3">
      <c r="D50" s="35"/>
      <c r="E50" s="35"/>
      <c r="F50" s="35"/>
      <c r="G50" s="35"/>
      <c r="H50" s="35"/>
      <c r="I50" s="35"/>
      <c r="J50" s="35"/>
      <c r="K50" s="35"/>
      <c r="L50" s="35"/>
      <c r="M50" s="35"/>
    </row>
  </sheetData>
  <mergeCells count="19">
    <mergeCell ref="D43:M43"/>
    <mergeCell ref="I38:M39"/>
    <mergeCell ref="D38:D40"/>
    <mergeCell ref="F38:F40"/>
    <mergeCell ref="E38:E40"/>
    <mergeCell ref="G38:G40"/>
    <mergeCell ref="H38:H40"/>
    <mergeCell ref="A1:M1"/>
    <mergeCell ref="A2:M2"/>
    <mergeCell ref="H11:H13"/>
    <mergeCell ref="I11:M12"/>
    <mergeCell ref="D11:D13"/>
    <mergeCell ref="F11:F13"/>
    <mergeCell ref="E11:E13"/>
    <mergeCell ref="N38:N39"/>
    <mergeCell ref="N11:N12"/>
    <mergeCell ref="D9:N9"/>
    <mergeCell ref="D10:N10"/>
    <mergeCell ref="G11:G13"/>
  </mergeCells>
  <phoneticPr fontId="40" type="noConversion"/>
  <conditionalFormatting sqref="B10">
    <cfRule type="cellIs" dxfId="10" priority="17" operator="notEqual">
      <formula>""</formula>
    </cfRule>
  </conditionalFormatting>
  <conditionalFormatting sqref="D9:D10">
    <cfRule type="expression" dxfId="9" priority="36">
      <formula>D9&lt;&gt;""</formula>
    </cfRule>
  </conditionalFormatting>
  <conditionalFormatting sqref="D10:N10">
    <cfRule type="cellIs" dxfId="8" priority="1" operator="equal">
      <formula>0</formula>
    </cfRule>
  </conditionalFormatting>
  <conditionalFormatting sqref="D14:N37">
    <cfRule type="expression" dxfId="7" priority="7">
      <formula>AND($D14&gt;=$F$7, $D14 &lt;=$H$7)</formula>
    </cfRule>
  </conditionalFormatting>
  <conditionalFormatting sqref="E41:G42 H42">
    <cfRule type="expression" dxfId="6" priority="28">
      <formula>AND($D41&gt;=$F$7, $D41 &lt;=$H$7)</formula>
    </cfRule>
  </conditionalFormatting>
  <conditionalFormatting sqref="E41:G42">
    <cfRule type="expression" dxfId="5" priority="41">
      <formula>$D$10="Results are confidential for this combination."</formula>
    </cfRule>
  </conditionalFormatting>
  <conditionalFormatting sqref="E14:N37">
    <cfRule type="expression" dxfId="4" priority="8">
      <formula>$D$10="Results are confidential for this combination."</formula>
    </cfRule>
  </conditionalFormatting>
  <conditionalFormatting sqref="F7 H7">
    <cfRule type="containsErrors" dxfId="3" priority="43">
      <formula>ISERROR(F7)</formula>
    </cfRule>
  </conditionalFormatting>
  <conditionalFormatting sqref="I41:N42">
    <cfRule type="expression" dxfId="2" priority="2">
      <formula>AND($D41&gt;=$F$7, $D41 &lt;=$H$7)</formula>
    </cfRule>
  </conditionalFormatting>
  <conditionalFormatting sqref="I42:N42">
    <cfRule type="expression" dxfId="1" priority="4">
      <formula>$D$10="Results are confidential for this combination."</formula>
    </cfRule>
  </conditionalFormatting>
  <conditionalFormatting sqref="N7:O7">
    <cfRule type="notContainsBlanks" dxfId="0" priority="23">
      <formula>LEN(TRIM(N7))&gt;0</formula>
    </cfRule>
  </conditionalFormatting>
  <dataValidations count="9">
    <dataValidation type="list" allowBlank="1" showInputMessage="1" showErrorMessage="1" sqref="B6" xr:uid="{00000000-0002-0000-0000-000000000000}">
      <formula1>"Aggregate Impact, Average per Called Customer"</formula1>
    </dataValidation>
    <dataValidation type="list" allowBlank="1" showInputMessage="1" showErrorMessage="1" sqref="B7" xr:uid="{00000000-0002-0000-0000-000001000000}">
      <formula1>Products</formula1>
    </dataValidation>
    <dataValidation type="list" allowBlank="1" showInputMessage="1" showErrorMessage="1" sqref="B12" xr:uid="{00000000-0002-0000-0000-000002000000}">
      <formula1>LCAs</formula1>
    </dataValidation>
    <dataValidation type="list" allowBlank="1" showInputMessage="1" showErrorMessage="1" sqref="B13" xr:uid="{00000000-0002-0000-0000-000003000000}">
      <formula1>Aggregators</formula1>
    </dataValidation>
    <dataValidation type="list" allowBlank="1" showInputMessage="1" showErrorMessage="1" sqref="B15" xr:uid="{00000000-0002-0000-0000-000004000000}">
      <formula1>Industries</formula1>
    </dataValidation>
    <dataValidation type="list" allowBlank="1" showInputMessage="1" showErrorMessage="1" sqref="B16" xr:uid="{00000000-0002-0000-0000-000005000000}">
      <formula1>AutoDRs</formula1>
    </dataValidation>
    <dataValidation type="list" allowBlank="1" showInputMessage="1" showErrorMessage="1" sqref="B17" xr:uid="{00000000-0002-0000-0000-000006000000}">
      <formula1>DualDRs</formula1>
    </dataValidation>
    <dataValidation type="list" allowBlank="1" showInputMessage="1" showErrorMessage="1" sqref="B14" xr:uid="{00000000-0002-0000-0000-000008000000}">
      <formula1>SizeDesc</formula1>
    </dataValidation>
    <dataValidation type="list" allowBlank="1" showInputMessage="1" showErrorMessage="1" sqref="B18" xr:uid="{1BE0BFF8-B072-4F93-A835-E0CCB683C495}">
      <formula1>CCAs</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7000000}">
          <x14:formula1>
            <xm:f>Temp!$D$2:$D$7</xm:f>
          </x14:formula1>
          <xm:sqref>B8</xm:sqref>
        </x14:dataValidation>
        <x14:dataValidation type="list" allowBlank="1" showInputMessage="1" showErrorMessage="1" xr:uid="{C68C87C4-47C5-4111-8F1B-B529BE9CD8DE}">
          <x14:formula1>
            <xm:f>Temp!$G$2:$G$3</xm:f>
          </x14:formula1>
          <xm:sqref>B9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8E319-5D80-4148-8993-DF9D714B1433}">
  <sheetPr>
    <tabColor rgb="FFC00000"/>
  </sheetPr>
  <dimension ref="B3:G29"/>
  <sheetViews>
    <sheetView zoomScaleNormal="100" workbookViewId="0">
      <selection activeCell="B30" sqref="B30"/>
    </sheetView>
  </sheetViews>
  <sheetFormatPr defaultColWidth="9.109375" defaultRowHeight="14.4" x14ac:dyDescent="0.3"/>
  <cols>
    <col min="1" max="1" width="9.109375" style="15"/>
    <col min="2" max="6" width="15.6640625" style="15" customWidth="1"/>
    <col min="7" max="7" width="15.88671875" style="15" customWidth="1"/>
    <col min="8" max="16384" width="9.109375" style="15"/>
  </cols>
  <sheetData>
    <row r="3" spans="2:7" ht="15" thickBot="1" x14ac:dyDescent="0.35">
      <c r="B3" s="29" t="s">
        <v>173</v>
      </c>
    </row>
    <row r="4" spans="2:7" ht="35.25" customHeight="1" x14ac:dyDescent="0.3">
      <c r="B4" s="27" t="s">
        <v>51</v>
      </c>
      <c r="C4" s="26" t="s">
        <v>171</v>
      </c>
      <c r="D4" s="26" t="s">
        <v>204</v>
      </c>
      <c r="E4" s="26" t="s">
        <v>217</v>
      </c>
      <c r="F4" s="26" t="s">
        <v>195</v>
      </c>
      <c r="G4" s="26" t="s">
        <v>194</v>
      </c>
    </row>
    <row r="5" spans="2:7" x14ac:dyDescent="0.3">
      <c r="B5" s="30">
        <v>1</v>
      </c>
      <c r="C5" s="63">
        <f ca="1">IFERROR(AVERAGEIFS(OFFSET(Data!$A:$A, 0, MATCH("impact"&amp;$B5, Data!$1:$1, 0)-1), Data!$B:$B,"Sum",Data!$C:$C,"All",Data!$K:$K,C$4,Data!$L:$L,"")/1000, 0)</f>
        <v>7.1564179999999991E-2</v>
      </c>
      <c r="D5" s="63">
        <f ca="1">IFERROR(AVERAGEIFS(OFFSET(Data!$A:$A, 0, MATCH("impact"&amp;$B5, Data!$1:$1, 0)-1), Data!$B:$B,"Sum",Data!$C:$C,"All",Data!$K:$K,D$4,Data!$L:$L,"")/1000, 0)</f>
        <v>6.1431090000000001E-2</v>
      </c>
      <c r="E5" s="66">
        <f ca="1">IFERROR(AVERAGEIFS(OFFSET(Data!$A:$A, 0, MATCH("impact"&amp;$B5, Data!$1:$1, 0)-1), Data!$B:$B,"Sum",Data!$C:$C,"All",Data!$K:$K,E$4,Data!$L:$L,"")/1000, 0)</f>
        <v>9.0326329999999996E-2</v>
      </c>
      <c r="F5" s="63">
        <f ca="1">IFERROR(AVERAGEIFS(OFFSET(Data!$A:$A, 0, MATCH("impact"&amp;$B5, Data!$1:$1, 0)-1), Data!$B:$B,"Sum",Data!$C:$C,"All",Data!$K:$K,F$4,Data!$L:$L,"")/1000, 0)</f>
        <v>-7.22381E-2</v>
      </c>
      <c r="G5" s="63">
        <f ca="1">IFERROR(AVERAGEIFS(OFFSET(Data!$A:$A, 0, MATCH("impact"&amp;$B5, Data!$1:$1, 0)-1), Data!$B:$B,"Sum",Data!$C:$C,"All",Data!$K:$K,G$4,Data!$L:$L,"")/1000, 0)</f>
        <v>1.0133089999999999E-2</v>
      </c>
    </row>
    <row r="6" spans="2:7" x14ac:dyDescent="0.3">
      <c r="B6" s="30">
        <v>2</v>
      </c>
      <c r="C6" s="63">
        <f ca="1">IFERROR(AVERAGEIFS(OFFSET(Data!$A:$A, 0, MATCH("impact"&amp;$B6, Data!$1:$1, 0)-1), Data!$B:$B,"Sum",Data!$C:$C,"All",Data!$K:$K,C$4,Data!$L:$L,"")/1000, 0)</f>
        <v>6.052863E-2</v>
      </c>
      <c r="D6" s="63">
        <f ca="1">IFERROR(AVERAGEIFS(OFFSET(Data!$A:$A, 0, MATCH("impact"&amp;$B6, Data!$1:$1, 0)-1), Data!$B:$B,"Sum",Data!$C:$C,"All",Data!$K:$K,D$4,Data!$L:$L,"")/1000, 0)</f>
        <v>2.779127E-2</v>
      </c>
      <c r="E6" s="66">
        <f ca="1">IFERROR(AVERAGEIFS(OFFSET(Data!$A:$A, 0, MATCH("impact"&amp;$B6, Data!$1:$1, 0)-1), Data!$B:$B,"Sum",Data!$C:$C,"All",Data!$K:$K,E$4,Data!$L:$L,"")/1000, 0)</f>
        <v>4.383691E-2</v>
      </c>
      <c r="F6" s="63">
        <f ca="1">IFERROR(AVERAGEIFS(OFFSET(Data!$A:$A, 0, MATCH("impact"&amp;$B6, Data!$1:$1, 0)-1), Data!$B:$B,"Sum",Data!$C:$C,"All",Data!$K:$K,F$4,Data!$L:$L,"")/1000, 0)</f>
        <v>-4.01141E-2</v>
      </c>
      <c r="G6" s="63">
        <f ca="1">IFERROR(AVERAGEIFS(OFFSET(Data!$A:$A, 0, MATCH("impact"&amp;$B6, Data!$1:$1, 0)-1), Data!$B:$B,"Sum",Data!$C:$C,"All",Data!$K:$K,G$4,Data!$L:$L,"")/1000, 0)</f>
        <v>3.273736E-2</v>
      </c>
    </row>
    <row r="7" spans="2:7" x14ac:dyDescent="0.3">
      <c r="B7" s="30">
        <v>3</v>
      </c>
      <c r="C7" s="63">
        <f ca="1">IFERROR(AVERAGEIFS(OFFSET(Data!$A:$A, 0, MATCH("impact"&amp;$B7, Data!$1:$1, 0)-1), Data!$B:$B,"Sum",Data!$C:$C,"All",Data!$K:$K,C$4,Data!$L:$L,"")/1000, 0)</f>
        <v>0.1817377</v>
      </c>
      <c r="D7" s="63">
        <f ca="1">IFERROR(AVERAGEIFS(OFFSET(Data!$A:$A, 0, MATCH("impact"&amp;$B7, Data!$1:$1, 0)-1), Data!$B:$B,"Sum",Data!$C:$C,"All",Data!$K:$K,D$4,Data!$L:$L,"")/1000, 0)</f>
        <v>0.12358570000000001</v>
      </c>
      <c r="E7" s="66">
        <f ca="1">IFERROR(AVERAGEIFS(OFFSET(Data!$A:$A, 0, MATCH("impact"&amp;$B7, Data!$1:$1, 0)-1), Data!$B:$B,"Sum",Data!$C:$C,"All",Data!$K:$K,E$4,Data!$L:$L,"")/1000, 0)</f>
        <v>0.13611570000000001</v>
      </c>
      <c r="F7" s="63">
        <f ca="1">IFERROR(AVERAGEIFS(OFFSET(Data!$A:$A, 0, MATCH("impact"&amp;$B7, Data!$1:$1, 0)-1), Data!$B:$B,"Sum",Data!$C:$C,"All",Data!$K:$K,F$4,Data!$L:$L,"")/1000, 0)</f>
        <v>-3.1325060000000002E-2</v>
      </c>
      <c r="G7" s="63">
        <f ca="1">IFERROR(AVERAGEIFS(OFFSET(Data!$A:$A, 0, MATCH("impact"&amp;$B7, Data!$1:$1, 0)-1), Data!$B:$B,"Sum",Data!$C:$C,"All",Data!$K:$K,G$4,Data!$L:$L,"")/1000, 0)</f>
        <v>5.8151979999999999E-2</v>
      </c>
    </row>
    <row r="8" spans="2:7" x14ac:dyDescent="0.3">
      <c r="B8" s="30">
        <v>4</v>
      </c>
      <c r="C8" s="63">
        <f ca="1">IFERROR(AVERAGEIFS(OFFSET(Data!$A:$A, 0, MATCH("impact"&amp;$B8, Data!$1:$1, 0)-1), Data!$B:$B,"Sum",Data!$C:$C,"All",Data!$K:$K,C$4,Data!$L:$L,"")/1000, 0)</f>
        <v>0.13328800000000002</v>
      </c>
      <c r="D8" s="63">
        <f ca="1">IFERROR(AVERAGEIFS(OFFSET(Data!$A:$A, 0, MATCH("impact"&amp;$B8, Data!$1:$1, 0)-1), Data!$B:$B,"Sum",Data!$C:$C,"All",Data!$K:$K,D$4,Data!$L:$L,"")/1000, 0)</f>
        <v>9.4259579999999996E-2</v>
      </c>
      <c r="E8" s="66">
        <f ca="1">IFERROR(AVERAGEIFS(OFFSET(Data!$A:$A, 0, MATCH("impact"&amp;$B8, Data!$1:$1, 0)-1), Data!$B:$B,"Sum",Data!$C:$C,"All",Data!$K:$K,E$4,Data!$L:$L,"")/1000, 0)</f>
        <v>0.1104277</v>
      </c>
      <c r="F8" s="63">
        <f ca="1">IFERROR(AVERAGEIFS(OFFSET(Data!$A:$A, 0, MATCH("impact"&amp;$B8, Data!$1:$1, 0)-1), Data!$B:$B,"Sum",Data!$C:$C,"All",Data!$K:$K,F$4,Data!$L:$L,"")/1000, 0)</f>
        <v>-4.0420270000000001E-2</v>
      </c>
      <c r="G8" s="63">
        <f ca="1">IFERROR(AVERAGEIFS(OFFSET(Data!$A:$A, 0, MATCH("impact"&amp;$B8, Data!$1:$1, 0)-1), Data!$B:$B,"Sum",Data!$C:$C,"All",Data!$K:$K,G$4,Data!$L:$L,"")/1000, 0)</f>
        <v>3.9028469999999996E-2</v>
      </c>
    </row>
    <row r="9" spans="2:7" x14ac:dyDescent="0.3">
      <c r="B9" s="30">
        <v>5</v>
      </c>
      <c r="C9" s="63">
        <f ca="1">IFERROR(AVERAGEIFS(OFFSET(Data!$A:$A, 0, MATCH("impact"&amp;$B9, Data!$1:$1, 0)-1), Data!$B:$B,"Sum",Data!$C:$C,"All",Data!$K:$K,C$4,Data!$L:$L,"")/1000, 0)</f>
        <v>7.4250349999999993E-2</v>
      </c>
      <c r="D9" s="63">
        <f ca="1">IFERROR(AVERAGEIFS(OFFSET(Data!$A:$A, 0, MATCH("impact"&amp;$B9, Data!$1:$1, 0)-1), Data!$B:$B,"Sum",Data!$C:$C,"All",Data!$K:$K,D$4,Data!$L:$L,"")/1000, 0)</f>
        <v>2.472216E-2</v>
      </c>
      <c r="E9" s="66">
        <f ca="1">IFERROR(AVERAGEIFS(OFFSET(Data!$A:$A, 0, MATCH("impact"&amp;$B9, Data!$1:$1, 0)-1), Data!$B:$B,"Sum",Data!$C:$C,"All",Data!$K:$K,E$4,Data!$L:$L,"")/1000, 0)</f>
        <v>3.4367620000000002E-2</v>
      </c>
      <c r="F9" s="63">
        <f ca="1">IFERROR(AVERAGEIFS(OFFSET(Data!$A:$A, 0, MATCH("impact"&amp;$B9, Data!$1:$1, 0)-1), Data!$B:$B,"Sum",Data!$C:$C,"All",Data!$K:$K,F$4,Data!$L:$L,"")/1000, 0)</f>
        <v>-2.411365E-2</v>
      </c>
      <c r="G9" s="63">
        <f ca="1">IFERROR(AVERAGEIFS(OFFSET(Data!$A:$A, 0, MATCH("impact"&amp;$B9, Data!$1:$1, 0)-1), Data!$B:$B,"Sum",Data!$C:$C,"All",Data!$K:$K,G$4,Data!$L:$L,"")/1000, 0)</f>
        <v>4.952819E-2</v>
      </c>
    </row>
    <row r="10" spans="2:7" x14ac:dyDescent="0.3">
      <c r="B10" s="30">
        <v>6</v>
      </c>
      <c r="C10" s="63">
        <f ca="1">IFERROR(AVERAGEIFS(OFFSET(Data!$A:$A, 0, MATCH("impact"&amp;$B10, Data!$1:$1, 0)-1), Data!$B:$B,"Sum",Data!$C:$C,"All",Data!$K:$K,C$4,Data!$L:$L,"")/1000, 0)</f>
        <v>5.9736330000000004E-2</v>
      </c>
      <c r="D10" s="63">
        <f ca="1">IFERROR(AVERAGEIFS(OFFSET(Data!$A:$A, 0, MATCH("impact"&amp;$B10, Data!$1:$1, 0)-1), Data!$B:$B,"Sum",Data!$C:$C,"All",Data!$K:$K,D$4,Data!$L:$L,"")/1000, 0)</f>
        <v>7.7886410000000003E-2</v>
      </c>
      <c r="E10" s="66">
        <f ca="1">IFERROR(AVERAGEIFS(OFFSET(Data!$A:$A, 0, MATCH("impact"&amp;$B10, Data!$1:$1, 0)-1), Data!$B:$B,"Sum",Data!$C:$C,"All",Data!$K:$K,E$4,Data!$L:$L,"")/1000, 0)</f>
        <v>8.2607990000000006E-2</v>
      </c>
      <c r="F10" s="63">
        <f ca="1">IFERROR(AVERAGEIFS(OFFSET(Data!$A:$A, 0, MATCH("impact"&amp;$B10, Data!$1:$1, 0)-1), Data!$B:$B,"Sum",Data!$C:$C,"All",Data!$K:$K,F$4,Data!$L:$L,"")/1000, 0)</f>
        <v>-1.1803950000000001E-2</v>
      </c>
      <c r="G10" s="63">
        <f ca="1">IFERROR(AVERAGEIFS(OFFSET(Data!$A:$A, 0, MATCH("impact"&amp;$B10, Data!$1:$1, 0)-1), Data!$B:$B,"Sum",Data!$C:$C,"All",Data!$K:$K,G$4,Data!$L:$L,"")/1000, 0)</f>
        <v>-1.8150079999999999E-2</v>
      </c>
    </row>
    <row r="11" spans="2:7" x14ac:dyDescent="0.3">
      <c r="B11" s="30">
        <v>7</v>
      </c>
      <c r="C11" s="63">
        <f ca="1">IFERROR(AVERAGEIFS(OFFSET(Data!$A:$A, 0, MATCH("impact"&amp;$B11, Data!$1:$1, 0)-1), Data!$B:$B,"Sum",Data!$C:$C,"All",Data!$K:$K,C$4,Data!$L:$L,"")/1000, 0)</f>
        <v>4.506825E-4</v>
      </c>
      <c r="D11" s="63">
        <f ca="1">IFERROR(AVERAGEIFS(OFFSET(Data!$A:$A, 0, MATCH("impact"&amp;$B11, Data!$1:$1, 0)-1), Data!$B:$B,"Sum",Data!$C:$C,"All",Data!$K:$K,D$4,Data!$L:$L,"")/1000, 0)</f>
        <v>6.2169160000000001E-2</v>
      </c>
      <c r="E11" s="66">
        <f ca="1">IFERROR(AVERAGEIFS(OFFSET(Data!$A:$A, 0, MATCH("impact"&amp;$B11, Data!$1:$1, 0)-1), Data!$B:$B,"Sum",Data!$C:$C,"All",Data!$K:$K,E$4,Data!$L:$L,"")/1000, 0)</f>
        <v>8.3208000000000004E-2</v>
      </c>
      <c r="F11" s="63">
        <f ca="1">IFERROR(AVERAGEIFS(OFFSET(Data!$A:$A, 0, MATCH("impact"&amp;$B11, Data!$1:$1, 0)-1), Data!$B:$B,"Sum",Data!$C:$C,"All",Data!$K:$K,F$4,Data!$L:$L,"")/1000, 0)</f>
        <v>-5.2597119999999997E-2</v>
      </c>
      <c r="G11" s="63">
        <f ca="1">IFERROR(AVERAGEIFS(OFFSET(Data!$A:$A, 0, MATCH("impact"&amp;$B11, Data!$1:$1, 0)-1), Data!$B:$B,"Sum",Data!$C:$C,"All",Data!$K:$K,G$4,Data!$L:$L,"")/1000, 0)</f>
        <v>-6.1718470000000004E-2</v>
      </c>
    </row>
    <row r="12" spans="2:7" x14ac:dyDescent="0.3">
      <c r="B12" s="30">
        <v>8</v>
      </c>
      <c r="C12" s="63">
        <f ca="1">IFERROR(AVERAGEIFS(OFFSET(Data!$A:$A, 0, MATCH("impact"&amp;$B12, Data!$1:$1, 0)-1), Data!$B:$B,"Sum",Data!$C:$C,"All",Data!$K:$K,C$4,Data!$L:$L,"")/1000, 0)</f>
        <v>-0.1057324</v>
      </c>
      <c r="D12" s="63">
        <f ca="1">IFERROR(AVERAGEIFS(OFFSET(Data!$A:$A, 0, MATCH("impact"&amp;$B12, Data!$1:$1, 0)-1), Data!$B:$B,"Sum",Data!$C:$C,"All",Data!$K:$K,D$4,Data!$L:$L,"")/1000, 0)</f>
        <v>-5.7053279999999998E-2</v>
      </c>
      <c r="E12" s="66">
        <f ca="1">IFERROR(AVERAGEIFS(OFFSET(Data!$A:$A, 0, MATCH("impact"&amp;$B12, Data!$1:$1, 0)-1), Data!$B:$B,"Sum",Data!$C:$C,"All",Data!$K:$K,E$4,Data!$L:$L,"")/1000, 0)</f>
        <v>-4.4761560000000006E-2</v>
      </c>
      <c r="F12" s="63">
        <f ca="1">IFERROR(AVERAGEIFS(OFFSET(Data!$A:$A, 0, MATCH("impact"&amp;$B12, Data!$1:$1, 0)-1), Data!$B:$B,"Sum",Data!$C:$C,"All",Data!$K:$K,F$4,Data!$L:$L,"")/1000, 0)</f>
        <v>-3.0729310000000003E-2</v>
      </c>
      <c r="G12" s="63">
        <f ca="1">IFERROR(AVERAGEIFS(OFFSET(Data!$A:$A, 0, MATCH("impact"&amp;$B12, Data!$1:$1, 0)-1), Data!$B:$B,"Sum",Data!$C:$C,"All",Data!$K:$K,G$4,Data!$L:$L,"")/1000, 0)</f>
        <v>-4.8679110000000005E-2</v>
      </c>
    </row>
    <row r="13" spans="2:7" x14ac:dyDescent="0.3">
      <c r="B13" s="30">
        <v>9</v>
      </c>
      <c r="C13" s="63">
        <f ca="1">IFERROR(AVERAGEIFS(OFFSET(Data!$A:$A, 0, MATCH("impact"&amp;$B13, Data!$1:$1, 0)-1), Data!$B:$B,"Sum",Data!$C:$C,"All",Data!$K:$K,C$4,Data!$L:$L,"")/1000, 0)</f>
        <v>-0.1036699</v>
      </c>
      <c r="D13" s="63">
        <f ca="1">IFERROR(AVERAGEIFS(OFFSET(Data!$A:$A, 0, MATCH("impact"&amp;$B13, Data!$1:$1, 0)-1), Data!$B:$B,"Sum",Data!$C:$C,"All",Data!$K:$K,D$4,Data!$L:$L,"")/1000, 0)</f>
        <v>-0.13579480000000002</v>
      </c>
      <c r="E13" s="66">
        <f ca="1">IFERROR(AVERAGEIFS(OFFSET(Data!$A:$A, 0, MATCH("impact"&amp;$B13, Data!$1:$1, 0)-1), Data!$B:$B,"Sum",Data!$C:$C,"All",Data!$K:$K,E$4,Data!$L:$L,"")/1000, 0)</f>
        <v>-0.15947309999999998</v>
      </c>
      <c r="F13" s="63">
        <f ca="1">IFERROR(AVERAGEIFS(OFFSET(Data!$A:$A, 0, MATCH("impact"&amp;$B13, Data!$1:$1, 0)-1), Data!$B:$B,"Sum",Data!$C:$C,"All",Data!$K:$K,F$4,Data!$L:$L,"")/1000, 0)</f>
        <v>5.9195610000000003E-2</v>
      </c>
      <c r="G13" s="63">
        <f ca="1">IFERROR(AVERAGEIFS(OFFSET(Data!$A:$A, 0, MATCH("impact"&amp;$B13, Data!$1:$1, 0)-1), Data!$B:$B,"Sum",Data!$C:$C,"All",Data!$K:$K,G$4,Data!$L:$L,"")/1000, 0)</f>
        <v>3.2124929999999996E-2</v>
      </c>
    </row>
    <row r="14" spans="2:7" x14ac:dyDescent="0.3">
      <c r="B14" s="30">
        <v>10</v>
      </c>
      <c r="C14" s="63">
        <f ca="1">IFERROR(AVERAGEIFS(OFFSET(Data!$A:$A, 0, MATCH("impact"&amp;$B14, Data!$1:$1, 0)-1), Data!$B:$B,"Sum",Data!$C:$C,"All",Data!$K:$K,C$4,Data!$L:$L,"")/1000, 0)</f>
        <v>4.0333750000000002E-2</v>
      </c>
      <c r="D14" s="63">
        <f ca="1">IFERROR(AVERAGEIFS(OFFSET(Data!$A:$A, 0, MATCH("impact"&amp;$B14, Data!$1:$1, 0)-1), Data!$B:$B,"Sum",Data!$C:$C,"All",Data!$K:$K,D$4,Data!$L:$L,"")/1000, 0)</f>
        <v>-1.405527E-2</v>
      </c>
      <c r="E14" s="66">
        <f ca="1">IFERROR(AVERAGEIFS(OFFSET(Data!$A:$A, 0, MATCH("impact"&amp;$B14, Data!$1:$1, 0)-1), Data!$B:$B,"Sum",Data!$C:$C,"All",Data!$K:$K,E$4,Data!$L:$L,"")/1000, 0)</f>
        <v>-3.7238019999999997E-2</v>
      </c>
      <c r="F14" s="63">
        <f ca="1">IFERROR(AVERAGEIFS(OFFSET(Data!$A:$A, 0, MATCH("impact"&amp;$B14, Data!$1:$1, 0)-1), Data!$B:$B,"Sum",Data!$C:$C,"All",Data!$K:$K,F$4,Data!$L:$L,"")/1000, 0)</f>
        <v>5.7956879999999995E-2</v>
      </c>
      <c r="G14" s="63">
        <f ca="1">IFERROR(AVERAGEIFS(OFFSET(Data!$A:$A, 0, MATCH("impact"&amp;$B14, Data!$1:$1, 0)-1), Data!$B:$B,"Sum",Data!$C:$C,"All",Data!$K:$K,G$4,Data!$L:$L,"")/1000, 0)</f>
        <v>5.4389020000000003E-2</v>
      </c>
    </row>
    <row r="15" spans="2:7" x14ac:dyDescent="0.3">
      <c r="B15" s="30">
        <v>11</v>
      </c>
      <c r="C15" s="63">
        <f ca="1">IFERROR(AVERAGEIFS(OFFSET(Data!$A:$A, 0, MATCH("impact"&amp;$B15, Data!$1:$1, 0)-1), Data!$B:$B,"Sum",Data!$C:$C,"All",Data!$K:$K,C$4,Data!$L:$L,"")/1000, 0)</f>
        <v>-0.1130874</v>
      </c>
      <c r="D15" s="63">
        <f ca="1">IFERROR(AVERAGEIFS(OFFSET(Data!$A:$A, 0, MATCH("impact"&amp;$B15, Data!$1:$1, 0)-1), Data!$B:$B,"Sum",Data!$C:$C,"All",Data!$K:$K,D$4,Data!$L:$L,"")/1000, 0)</f>
        <v>-3.4765520000000001E-2</v>
      </c>
      <c r="E15" s="66">
        <f ca="1">IFERROR(AVERAGEIFS(OFFSET(Data!$A:$A, 0, MATCH("impact"&amp;$B15, Data!$1:$1, 0)-1), Data!$B:$B,"Sum",Data!$C:$C,"All",Data!$K:$K,E$4,Data!$L:$L,"")/1000, 0)</f>
        <v>-3.808392E-2</v>
      </c>
      <c r="F15" s="63">
        <f ca="1">IFERROR(AVERAGEIFS(OFFSET(Data!$A:$A, 0, MATCH("impact"&amp;$B15, Data!$1:$1, 0)-1), Data!$B:$B,"Sum",Data!$C:$C,"All",Data!$K:$K,F$4,Data!$L:$L,"")/1000, 0)</f>
        <v>8.295994000000001E-3</v>
      </c>
      <c r="G15" s="63">
        <f ca="1">IFERROR(AVERAGEIFS(OFFSET(Data!$A:$A, 0, MATCH("impact"&amp;$B15, Data!$1:$1, 0)-1), Data!$B:$B,"Sum",Data!$C:$C,"All",Data!$K:$K,G$4,Data!$L:$L,"")/1000, 0)</f>
        <v>-7.8321830000000009E-2</v>
      </c>
    </row>
    <row r="16" spans="2:7" x14ac:dyDescent="0.3">
      <c r="B16" s="30">
        <v>12</v>
      </c>
      <c r="C16" s="63">
        <f ca="1">IFERROR(AVERAGEIFS(OFFSET(Data!$A:$A, 0, MATCH("impact"&amp;$B16, Data!$1:$1, 0)-1), Data!$B:$B,"Sum",Data!$C:$C,"All",Data!$K:$K,C$4,Data!$L:$L,"")/1000, 0)</f>
        <v>-7.1074120000000005E-3</v>
      </c>
      <c r="D16" s="63">
        <f ca="1">IFERROR(AVERAGEIFS(OFFSET(Data!$A:$A, 0, MATCH("impact"&amp;$B16, Data!$1:$1, 0)-1), Data!$B:$B,"Sum",Data!$C:$C,"All",Data!$K:$K,D$4,Data!$L:$L,"")/1000, 0)</f>
        <v>2.5669250000000001E-2</v>
      </c>
      <c r="E16" s="66">
        <f ca="1">IFERROR(AVERAGEIFS(OFFSET(Data!$A:$A, 0, MATCH("impact"&amp;$B16, Data!$1:$1, 0)-1), Data!$B:$B,"Sum",Data!$C:$C,"All",Data!$K:$K,E$4,Data!$L:$L,"")/1000, 0)</f>
        <v>2.444346E-2</v>
      </c>
      <c r="F16" s="63">
        <f ca="1">IFERROR(AVERAGEIFS(OFFSET(Data!$A:$A, 0, MATCH("impact"&amp;$B16, Data!$1:$1, 0)-1), Data!$B:$B,"Sum",Data!$C:$C,"All",Data!$K:$K,F$4,Data!$L:$L,"")/1000, 0)</f>
        <v>3.064499E-3</v>
      </c>
      <c r="G16" s="63">
        <f ca="1">IFERROR(AVERAGEIFS(OFFSET(Data!$A:$A, 0, MATCH("impact"&amp;$B16, Data!$1:$1, 0)-1), Data!$B:$B,"Sum",Data!$C:$C,"All",Data!$K:$K,G$4,Data!$L:$L,"")/1000, 0)</f>
        <v>-3.2776670000000001E-2</v>
      </c>
    </row>
    <row r="17" spans="2:7" x14ac:dyDescent="0.3">
      <c r="B17" s="30">
        <v>13</v>
      </c>
      <c r="C17" s="63">
        <f ca="1">IFERROR(AVERAGEIFS(OFFSET(Data!$A:$A, 0, MATCH("impact"&amp;$B17, Data!$1:$1, 0)-1), Data!$B:$B,"Sum",Data!$C:$C,"All",Data!$K:$K,C$4,Data!$L:$L,"")/1000, 0)</f>
        <v>2.287784E-2</v>
      </c>
      <c r="D17" s="63">
        <f ca="1">IFERROR(AVERAGEIFS(OFFSET(Data!$A:$A, 0, MATCH("impact"&amp;$B17, Data!$1:$1, 0)-1), Data!$B:$B,"Sum",Data!$C:$C,"All",Data!$K:$K,D$4,Data!$L:$L,"")/1000, 0)</f>
        <v>-2.2085680000000002E-3</v>
      </c>
      <c r="E17" s="66">
        <f ca="1">IFERROR(AVERAGEIFS(OFFSET(Data!$A:$A, 0, MATCH("impact"&amp;$B17, Data!$1:$1, 0)-1), Data!$B:$B,"Sum",Data!$C:$C,"All",Data!$K:$K,E$4,Data!$L:$L,"")/1000, 0)</f>
        <v>-7.1520789999999996E-3</v>
      </c>
      <c r="F17" s="63">
        <f ca="1">IFERROR(AVERAGEIFS(OFFSET(Data!$A:$A, 0, MATCH("impact"&amp;$B17, Data!$1:$1, 0)-1), Data!$B:$B,"Sum",Data!$C:$C,"All",Data!$K:$K,F$4,Data!$L:$L,"")/1000, 0)</f>
        <v>1.235878E-2</v>
      </c>
      <c r="G17" s="63">
        <f ca="1">IFERROR(AVERAGEIFS(OFFSET(Data!$A:$A, 0, MATCH("impact"&amp;$B17, Data!$1:$1, 0)-1), Data!$B:$B,"Sum",Data!$C:$C,"All",Data!$K:$K,G$4,Data!$L:$L,"")/1000, 0)</f>
        <v>2.508641E-2</v>
      </c>
    </row>
    <row r="18" spans="2:7" x14ac:dyDescent="0.3">
      <c r="B18" s="30">
        <v>14</v>
      </c>
      <c r="C18" s="63">
        <f ca="1">IFERROR(AVERAGEIFS(OFFSET(Data!$A:$A, 0, MATCH("impact"&amp;$B18, Data!$1:$1, 0)-1), Data!$B:$B,"Sum",Data!$C:$C,"All",Data!$K:$K,C$4,Data!$L:$L,"")/1000, 0)</f>
        <v>0.10858039999999999</v>
      </c>
      <c r="D18" s="63">
        <f ca="1">IFERROR(AVERAGEIFS(OFFSET(Data!$A:$A, 0, MATCH("impact"&amp;$B18, Data!$1:$1, 0)-1), Data!$B:$B,"Sum",Data!$C:$C,"All",Data!$K:$K,D$4,Data!$L:$L,"")/1000, 0)</f>
        <v>2.5558399999999998E-2</v>
      </c>
      <c r="E18" s="66">
        <f ca="1">IFERROR(AVERAGEIFS(OFFSET(Data!$A:$A, 0, MATCH("impact"&amp;$B18, Data!$1:$1, 0)-1), Data!$B:$B,"Sum",Data!$C:$C,"All",Data!$K:$K,E$4,Data!$L:$L,"")/1000, 0)</f>
        <v>3.4647440000000002E-2</v>
      </c>
      <c r="F18" s="63">
        <f ca="1">IFERROR(AVERAGEIFS(OFFSET(Data!$A:$A, 0, MATCH("impact"&amp;$B18, Data!$1:$1, 0)-1), Data!$B:$B,"Sum",Data!$C:$C,"All",Data!$K:$K,F$4,Data!$L:$L,"")/1000, 0)</f>
        <v>-2.2722599999999999E-2</v>
      </c>
      <c r="G18" s="63">
        <f ca="1">IFERROR(AVERAGEIFS(OFFSET(Data!$A:$A, 0, MATCH("impact"&amp;$B18, Data!$1:$1, 0)-1), Data!$B:$B,"Sum",Data!$C:$C,"All",Data!$K:$K,G$4,Data!$L:$L,"")/1000, 0)</f>
        <v>8.3022009999999993E-2</v>
      </c>
    </row>
    <row r="19" spans="2:7" x14ac:dyDescent="0.3">
      <c r="B19" s="30">
        <v>15</v>
      </c>
      <c r="C19" s="63">
        <f ca="1">IFERROR(AVERAGEIFS(OFFSET(Data!$A:$A, 0, MATCH("impact"&amp;$B19, Data!$1:$1, 0)-1), Data!$B:$B,"Sum",Data!$C:$C,"All",Data!$K:$K,C$4,Data!$L:$L,"")/1000, 0)</f>
        <v>0.1307574</v>
      </c>
      <c r="D19" s="63">
        <f ca="1">IFERROR(AVERAGEIFS(OFFSET(Data!$A:$A, 0, MATCH("impact"&amp;$B19, Data!$1:$1, 0)-1), Data!$B:$B,"Sum",Data!$C:$C,"All",Data!$K:$K,D$4,Data!$L:$L,"")/1000, 0)</f>
        <v>3.1521210000000001E-2</v>
      </c>
      <c r="E19" s="66">
        <f ca="1">IFERROR(AVERAGEIFS(OFFSET(Data!$A:$A, 0, MATCH("impact"&amp;$B19, Data!$1:$1, 0)-1), Data!$B:$B,"Sum",Data!$C:$C,"All",Data!$K:$K,E$4,Data!$L:$L,"")/1000, 0)</f>
        <v>3.1283350000000001E-2</v>
      </c>
      <c r="F19" s="63">
        <f ca="1">IFERROR(AVERAGEIFS(OFFSET(Data!$A:$A, 0, MATCH("impact"&amp;$B19, Data!$1:$1, 0)-1), Data!$B:$B,"Sum",Data!$C:$C,"All",Data!$K:$K,F$4,Data!$L:$L,"")/1000, 0)</f>
        <v>5.9465979999999993E-4</v>
      </c>
      <c r="G19" s="63">
        <f ca="1">IFERROR(AVERAGEIFS(OFFSET(Data!$A:$A, 0, MATCH("impact"&amp;$B19, Data!$1:$1, 0)-1), Data!$B:$B,"Sum",Data!$C:$C,"All",Data!$K:$K,G$4,Data!$L:$L,"")/1000, 0)</f>
        <v>9.923622E-2</v>
      </c>
    </row>
    <row r="20" spans="2:7" x14ac:dyDescent="0.3">
      <c r="B20" s="30">
        <v>16</v>
      </c>
      <c r="C20" s="63">
        <f ca="1">IFERROR(AVERAGEIFS(OFFSET(Data!$A:$A, 0, MATCH("impact"&amp;$B20, Data!$1:$1, 0)-1), Data!$B:$B,"Sum",Data!$C:$C,"All",Data!$K:$K,C$4,Data!$L:$L,"")/1000, 0)</f>
        <v>-0.12984559999999998</v>
      </c>
      <c r="D20" s="63">
        <f ca="1">IFERROR(AVERAGEIFS(OFFSET(Data!$A:$A, 0, MATCH("impact"&amp;$B20, Data!$1:$1, 0)-1), Data!$B:$B,"Sum",Data!$C:$C,"All",Data!$K:$K,D$4,Data!$L:$L,"")/1000, 0)</f>
        <v>-0.22681270000000001</v>
      </c>
      <c r="E20" s="66">
        <f ca="1">IFERROR(AVERAGEIFS(OFFSET(Data!$A:$A, 0, MATCH("impact"&amp;$B20, Data!$1:$1, 0)-1), Data!$B:$B,"Sum",Data!$C:$C,"All",Data!$K:$K,E$4,Data!$L:$L,"")/1000, 0)</f>
        <v>-0.21447099999999999</v>
      </c>
      <c r="F20" s="63">
        <f ca="1">IFERROR(AVERAGEIFS(OFFSET(Data!$A:$A, 0, MATCH("impact"&amp;$B20, Data!$1:$1, 0)-1), Data!$B:$B,"Sum",Data!$C:$C,"All",Data!$K:$K,F$4,Data!$L:$L,"")/1000, 0)</f>
        <v>-3.085421E-2</v>
      </c>
      <c r="G20" s="63">
        <f ca="1">IFERROR(AVERAGEIFS(OFFSET(Data!$A:$A, 0, MATCH("impact"&amp;$B20, Data!$1:$1, 0)-1), Data!$B:$B,"Sum",Data!$C:$C,"All",Data!$K:$K,G$4,Data!$L:$L,"")/1000, 0)</f>
        <v>9.6967060000000008E-2</v>
      </c>
    </row>
    <row r="21" spans="2:7" x14ac:dyDescent="0.3">
      <c r="B21" s="30">
        <v>17</v>
      </c>
      <c r="C21" s="63">
        <f ca="1">IFERROR(AVERAGEIFS(OFFSET(Data!$A:$A, 0, MATCH("impact"&amp;$B21, Data!$1:$1, 0)-1), Data!$B:$B,"Sum",Data!$C:$C,"All",Data!$K:$K,C$4,Data!$L:$L,"")/1000, 0)</f>
        <v>-0.25462629999999997</v>
      </c>
      <c r="D21" s="63">
        <f ca="1">IFERROR(AVERAGEIFS(OFFSET(Data!$A:$A, 0, MATCH("impact"&amp;$B21, Data!$1:$1, 0)-1), Data!$B:$B,"Sum",Data!$C:$C,"All",Data!$K:$K,D$4,Data!$L:$L,"")/1000, 0)</f>
        <v>-0.24929789999999999</v>
      </c>
      <c r="E21" s="66">
        <f ca="1">IFERROR(AVERAGEIFS(OFFSET(Data!$A:$A, 0, MATCH("impact"&amp;$B21, Data!$1:$1, 0)-1), Data!$B:$B,"Sum",Data!$C:$C,"All",Data!$K:$K,E$4,Data!$L:$L,"")/1000, 0)</f>
        <v>-0.19814039999999999</v>
      </c>
      <c r="F21" s="63">
        <f ca="1">IFERROR(AVERAGEIFS(OFFSET(Data!$A:$A, 0, MATCH("impact"&amp;$B21, Data!$1:$1, 0)-1), Data!$B:$B,"Sum",Data!$C:$C,"All",Data!$K:$K,F$4,Data!$L:$L,"")/1000, 0)</f>
        <v>-0.1278937</v>
      </c>
      <c r="G21" s="63">
        <f ca="1">IFERROR(AVERAGEIFS(OFFSET(Data!$A:$A, 0, MATCH("impact"&amp;$B21, Data!$1:$1, 0)-1), Data!$B:$B,"Sum",Data!$C:$C,"All",Data!$K:$K,G$4,Data!$L:$L,"")/1000, 0)</f>
        <v>-5.3283660000000002E-3</v>
      </c>
    </row>
    <row r="22" spans="2:7" x14ac:dyDescent="0.3">
      <c r="B22" s="30">
        <v>18</v>
      </c>
      <c r="C22" s="63">
        <f ca="1">IFERROR(AVERAGEIFS(OFFSET(Data!$A:$A, 0, MATCH("impact"&amp;$B22, Data!$1:$1, 0)-1), Data!$B:$B,"Sum",Data!$C:$C,"All",Data!$K:$K,C$4,Data!$L:$L,"")/1000, 0)</f>
        <v>0.95019000000000009</v>
      </c>
      <c r="D22" s="63">
        <f ca="1">IFERROR(AVERAGEIFS(OFFSET(Data!$A:$A, 0, MATCH("impact"&amp;$B22, Data!$1:$1, 0)-1), Data!$B:$B,"Sum",Data!$C:$C,"All",Data!$K:$K,D$4,Data!$L:$L,"")/1000, 0)</f>
        <v>0.45851029999999998</v>
      </c>
      <c r="E22" s="66">
        <f ca="1">IFERROR(AVERAGEIFS(OFFSET(Data!$A:$A, 0, MATCH("impact"&amp;$B22, Data!$1:$1, 0)-1), Data!$B:$B,"Sum",Data!$C:$C,"All",Data!$K:$K,E$4,Data!$L:$L,"")/1000, 0)</f>
        <v>0.30251530000000004</v>
      </c>
      <c r="F22" s="63">
        <f ca="1">IFERROR(AVERAGEIFS(OFFSET(Data!$A:$A, 0, MATCH("impact"&amp;$B22, Data!$1:$1, 0)-1), Data!$B:$B,"Sum",Data!$C:$C,"All",Data!$K:$K,F$4,Data!$L:$L,"")/1000, 0)</f>
        <v>0.38998749999999999</v>
      </c>
      <c r="G22" s="63">
        <f ca="1">IFERROR(AVERAGEIFS(OFFSET(Data!$A:$A, 0, MATCH("impact"&amp;$B22, Data!$1:$1, 0)-1), Data!$B:$B,"Sum",Data!$C:$C,"All",Data!$K:$K,G$4,Data!$L:$L,"")/1000, 0)</f>
        <v>0.49167959999999999</v>
      </c>
    </row>
    <row r="23" spans="2:7" x14ac:dyDescent="0.3">
      <c r="B23" s="30">
        <v>19</v>
      </c>
      <c r="C23" s="63">
        <f ca="1">IFERROR(AVERAGEIFS(OFFSET(Data!$A:$A, 0, MATCH("impact"&amp;$B23, Data!$1:$1, 0)-1), Data!$B:$B,"Sum",Data!$C:$C,"All",Data!$K:$K,C$4,Data!$L:$L,"")/1000, 0)</f>
        <v>1.8491340000000001</v>
      </c>
      <c r="D23" s="63">
        <f ca="1">IFERROR(AVERAGEIFS(OFFSET(Data!$A:$A, 0, MATCH("impact"&amp;$B23, Data!$1:$1, 0)-1), Data!$B:$B,"Sum",Data!$C:$C,"All",Data!$K:$K,D$4,Data!$L:$L,"")/1000, 0)</f>
        <v>0.62881809999999994</v>
      </c>
      <c r="E23" s="66">
        <f ca="1">IFERROR(AVERAGEIFS(OFFSET(Data!$A:$A, 0, MATCH("impact"&amp;$B23, Data!$1:$1, 0)-1), Data!$B:$B,"Sum",Data!$C:$C,"All",Data!$K:$K,E$4,Data!$L:$L,"")/1000, 0)</f>
        <v>0.4980791</v>
      </c>
      <c r="F23" s="63">
        <f ca="1">IFERROR(AVERAGEIFS(OFFSET(Data!$A:$A, 0, MATCH("impact"&amp;$B23, Data!$1:$1, 0)-1), Data!$B:$B,"Sum",Data!$C:$C,"All",Data!$K:$K,F$4,Data!$L:$L,"")/1000, 0)</f>
        <v>0.32684760000000002</v>
      </c>
      <c r="G23" s="63">
        <f ca="1">IFERROR(AVERAGEIFS(OFFSET(Data!$A:$A, 0, MATCH("impact"&amp;$B23, Data!$1:$1, 0)-1), Data!$B:$B,"Sum",Data!$C:$C,"All",Data!$K:$K,G$4,Data!$L:$L,"")/1000, 0)</f>
        <v>1.220316</v>
      </c>
    </row>
    <row r="24" spans="2:7" x14ac:dyDescent="0.3">
      <c r="B24" s="31">
        <v>20</v>
      </c>
      <c r="C24" s="64">
        <f ca="1">IFERROR(AVERAGEIFS(OFFSET(Data!$A:$A, 0, MATCH("impact"&amp;$B24, Data!$1:$1, 0)-1), Data!$B:$B,"Sum",Data!$C:$C,"All",Data!$K:$K,C$4,Data!$L:$L,"")/1000, 0)</f>
        <v>2.5490369999999998</v>
      </c>
      <c r="D24" s="64">
        <f ca="1">IFERROR(AVERAGEIFS(OFFSET(Data!$A:$A, 0, MATCH("impact"&amp;$B24, Data!$1:$1, 0)-1), Data!$B:$B,"Sum",Data!$C:$C,"All",Data!$K:$K,D$4,Data!$L:$L,"")/1000, 0)</f>
        <v>0.83475340000000009</v>
      </c>
      <c r="E24" s="64">
        <f ca="1">IFERROR(AVERAGEIFS(OFFSET(Data!$A:$A, 0, MATCH("impact"&amp;$B24, Data!$1:$1, 0)-1), Data!$B:$B,"Sum",Data!$C:$C,"All",Data!$K:$K,E$4,Data!$L:$L,"")/1000, 0)</f>
        <v>0.77303270000000002</v>
      </c>
      <c r="F24" s="64">
        <f ca="1">IFERROR(AVERAGEIFS(OFFSET(Data!$A:$A, 0, MATCH("impact"&amp;$B24, Data!$1:$1, 0)-1), Data!$B:$B,"Sum",Data!$C:$C,"All",Data!$K:$K,F$4,Data!$L:$L,"")/1000, 0)</f>
        <v>0.15430170000000001</v>
      </c>
      <c r="G24" s="64">
        <f ca="1">IFERROR(AVERAGEIFS(OFFSET(Data!$A:$A, 0, MATCH("impact"&amp;$B24, Data!$1:$1, 0)-1), Data!$B:$B,"Sum",Data!$C:$C,"All",Data!$K:$K,G$4,Data!$L:$L,"")/1000, 0)</f>
        <v>1.7142840000000001</v>
      </c>
    </row>
    <row r="25" spans="2:7" x14ac:dyDescent="0.3">
      <c r="B25" s="30">
        <v>21</v>
      </c>
      <c r="C25" s="63">
        <f ca="1">IFERROR(AVERAGEIFS(OFFSET(Data!$A:$A, 0, MATCH("impact"&amp;$B25, Data!$1:$1, 0)-1), Data!$B:$B,"Sum",Data!$C:$C,"All",Data!$K:$K,C$4,Data!$L:$L,"")/1000, 0)</f>
        <v>1.4678199999999999</v>
      </c>
      <c r="D25" s="63">
        <f ca="1">IFERROR(AVERAGEIFS(OFFSET(Data!$A:$A, 0, MATCH("impact"&amp;$B25, Data!$1:$1, 0)-1), Data!$B:$B,"Sum",Data!$C:$C,"All",Data!$K:$K,D$4,Data!$L:$L,"")/1000, 0)</f>
        <v>0.22884010000000002</v>
      </c>
      <c r="E25" s="66">
        <f ca="1">IFERROR(AVERAGEIFS(OFFSET(Data!$A:$A, 0, MATCH("impact"&amp;$B25, Data!$1:$1, 0)-1), Data!$B:$B,"Sum",Data!$C:$C,"All",Data!$K:$K,E$4,Data!$L:$L,"")/1000, 0)</f>
        <v>0.17132</v>
      </c>
      <c r="F25" s="63">
        <f ca="1">IFERROR(AVERAGEIFS(OFFSET(Data!$A:$A, 0, MATCH("impact"&amp;$B25, Data!$1:$1, 0)-1), Data!$B:$B,"Sum",Data!$C:$C,"All",Data!$K:$K,F$4,Data!$L:$L,"")/1000, 0)</f>
        <v>0.14380009999999999</v>
      </c>
      <c r="G25" s="63">
        <f ca="1">IFERROR(AVERAGEIFS(OFFSET(Data!$A:$A, 0, MATCH("impact"&amp;$B25, Data!$1:$1, 0)-1), Data!$B:$B,"Sum",Data!$C:$C,"All",Data!$K:$K,G$4,Data!$L:$L,"")/1000, 0)</f>
        <v>1.23898</v>
      </c>
    </row>
    <row r="26" spans="2:7" x14ac:dyDescent="0.3">
      <c r="B26" s="30">
        <v>22</v>
      </c>
      <c r="C26" s="63">
        <f ca="1">IFERROR(AVERAGEIFS(OFFSET(Data!$A:$A, 0, MATCH("impact"&amp;$B26, Data!$1:$1, 0)-1), Data!$B:$B,"Sum",Data!$C:$C,"All",Data!$K:$K,C$4,Data!$L:$L,"")/1000, 0)</f>
        <v>-6.7772620000000006E-2</v>
      </c>
      <c r="D26" s="63">
        <f ca="1">IFERROR(AVERAGEIFS(OFFSET(Data!$A:$A, 0, MATCH("impact"&amp;$B26, Data!$1:$1, 0)-1), Data!$B:$B,"Sum",Data!$C:$C,"All",Data!$K:$K,D$4,Data!$L:$L,"")/1000, 0)</f>
        <v>-0.2006397</v>
      </c>
      <c r="E26" s="66">
        <f ca="1">IFERROR(AVERAGEIFS(OFFSET(Data!$A:$A, 0, MATCH("impact"&amp;$B26, Data!$1:$1, 0)-1), Data!$B:$B,"Sum",Data!$C:$C,"All",Data!$K:$K,E$4,Data!$L:$L,"")/1000, 0)</f>
        <v>-0.16132679999999999</v>
      </c>
      <c r="F26" s="63">
        <f ca="1">IFERROR(AVERAGEIFS(OFFSET(Data!$A:$A, 0, MATCH("impact"&amp;$B26, Data!$1:$1, 0)-1), Data!$B:$B,"Sum",Data!$C:$C,"All",Data!$K:$K,F$4,Data!$L:$L,"")/1000, 0)</f>
        <v>-9.8282240000000007E-2</v>
      </c>
      <c r="G26" s="63">
        <f ca="1">IFERROR(AVERAGEIFS(OFFSET(Data!$A:$A, 0, MATCH("impact"&amp;$B26, Data!$1:$1, 0)-1), Data!$B:$B,"Sum",Data!$C:$C,"All",Data!$K:$K,G$4,Data!$L:$L,"")/1000, 0)</f>
        <v>0.13286699999999999</v>
      </c>
    </row>
    <row r="27" spans="2:7" x14ac:dyDescent="0.3">
      <c r="B27" s="30">
        <v>23</v>
      </c>
      <c r="C27" s="63">
        <f ca="1">IFERROR(AVERAGEIFS(OFFSET(Data!$A:$A, 0, MATCH("impact"&amp;$B27, Data!$1:$1, 0)-1), Data!$B:$B,"Sum",Data!$C:$C,"All",Data!$K:$K,C$4,Data!$L:$L,"")/1000, 0)</f>
        <v>-4.2977849999999998E-2</v>
      </c>
      <c r="D27" s="63">
        <f ca="1">IFERROR(AVERAGEIFS(OFFSET(Data!$A:$A, 0, MATCH("impact"&amp;$B27, Data!$1:$1, 0)-1), Data!$B:$B,"Sum",Data!$C:$C,"All",Data!$K:$K,D$4,Data!$L:$L,"")/1000, 0)</f>
        <v>6.0458699999999997E-2</v>
      </c>
      <c r="E27" s="66">
        <f ca="1">IFERROR(AVERAGEIFS(OFFSET(Data!$A:$A, 0, MATCH("impact"&amp;$B27, Data!$1:$1, 0)-1), Data!$B:$B,"Sum",Data!$C:$C,"All",Data!$K:$K,E$4,Data!$L:$L,"")/1000, 0)</f>
        <v>4.7554489999999998E-2</v>
      </c>
      <c r="F27" s="63">
        <f ca="1">IFERROR(AVERAGEIFS(OFFSET(Data!$A:$A, 0, MATCH("impact"&amp;$B27, Data!$1:$1, 0)-1), Data!$B:$B,"Sum",Data!$C:$C,"All",Data!$K:$K,F$4,Data!$L:$L,"")/1000, 0)</f>
        <v>3.2260520000000001E-2</v>
      </c>
      <c r="G27" s="63">
        <f ca="1">IFERROR(AVERAGEIFS(OFFSET(Data!$A:$A, 0, MATCH("impact"&amp;$B27, Data!$1:$1, 0)-1), Data!$B:$B,"Sum",Data!$C:$C,"All",Data!$K:$K,G$4,Data!$L:$L,"")/1000, 0)</f>
        <v>-0.1034365</v>
      </c>
    </row>
    <row r="28" spans="2:7" x14ac:dyDescent="0.3">
      <c r="B28" s="30">
        <v>24</v>
      </c>
      <c r="C28" s="63">
        <f ca="1">IFERROR(AVERAGEIFS(OFFSET(Data!$A:$A, 0, MATCH("impact"&amp;$B28, Data!$1:$1, 0)-1), Data!$B:$B,"Sum",Data!$C:$C,"All",Data!$K:$K,C$4,Data!$L:$L,"")/1000, 0)</f>
        <v>9.0997099999999997E-2</v>
      </c>
      <c r="D28" s="63">
        <f ca="1">IFERROR(AVERAGEIFS(OFFSET(Data!$A:$A, 0, MATCH("impact"&amp;$B28, Data!$1:$1, 0)-1), Data!$B:$B,"Sum",Data!$C:$C,"All",Data!$K:$K,D$4,Data!$L:$L,"")/1000, 0)</f>
        <v>0.1250125</v>
      </c>
      <c r="E28" s="66">
        <f ca="1">IFERROR(AVERAGEIFS(OFFSET(Data!$A:$A, 0, MATCH("impact"&amp;$B28, Data!$1:$1, 0)-1), Data!$B:$B,"Sum",Data!$C:$C,"All",Data!$K:$K,E$4,Data!$L:$L,"")/1000, 0)</f>
        <v>9.9558300000000002E-2</v>
      </c>
      <c r="F28" s="63">
        <f ca="1">IFERROR(AVERAGEIFS(OFFSET(Data!$A:$A, 0, MATCH("impact"&amp;$B28, Data!$1:$1, 0)-1), Data!$B:$B,"Sum",Data!$C:$C,"All",Data!$K:$K,F$4,Data!$L:$L,"")/1000, 0)</f>
        <v>6.36356E-2</v>
      </c>
      <c r="G28" s="63">
        <f ca="1">IFERROR(AVERAGEIFS(OFFSET(Data!$A:$A, 0, MATCH("impact"&amp;$B28, Data!$1:$1, 0)-1), Data!$B:$B,"Sum",Data!$C:$C,"All",Data!$K:$K,G$4,Data!$L:$L,"")/1000, 0)</f>
        <v>-3.4015440000000001E-2</v>
      </c>
    </row>
    <row r="29" spans="2:7" ht="28.2" customHeight="1" x14ac:dyDescent="0.3">
      <c r="B29" s="89" t="s">
        <v>229</v>
      </c>
      <c r="C29" s="89"/>
      <c r="D29" s="89"/>
      <c r="E29" s="89"/>
      <c r="F29" s="89"/>
    </row>
  </sheetData>
  <mergeCells count="1">
    <mergeCell ref="B29:F2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1"/>
  </sheetPr>
  <dimension ref="B1:U114"/>
  <sheetViews>
    <sheetView zoomScale="85" zoomScaleNormal="85" workbookViewId="0">
      <selection activeCell="L2" sqref="L2"/>
    </sheetView>
  </sheetViews>
  <sheetFormatPr defaultRowHeight="14.4" x14ac:dyDescent="0.3"/>
  <cols>
    <col min="1" max="1" width="5.109375" bestFit="1" customWidth="1"/>
    <col min="2" max="2" width="36" bestFit="1" customWidth="1"/>
    <col min="3" max="3" width="25.109375" bestFit="1" customWidth="1"/>
    <col min="4" max="4" width="25.109375" customWidth="1"/>
    <col min="5" max="5" width="34.44140625" customWidth="1"/>
    <col min="6" max="6" width="34.6640625" bestFit="1" customWidth="1"/>
    <col min="7" max="7" width="14.33203125" bestFit="1" customWidth="1"/>
    <col min="9" max="9" width="31.88671875" bestFit="1" customWidth="1"/>
    <col min="10" max="10" width="24.88671875" bestFit="1" customWidth="1"/>
    <col min="11" max="11" width="11.5546875" bestFit="1" customWidth="1"/>
    <col min="12" max="12" width="14.33203125" bestFit="1" customWidth="1"/>
    <col min="13" max="13" width="8" bestFit="1" customWidth="1"/>
    <col min="14" max="14" width="7" bestFit="1" customWidth="1"/>
    <col min="16" max="16" width="14.5546875" bestFit="1" customWidth="1"/>
    <col min="17" max="17" width="11.88671875" bestFit="1" customWidth="1"/>
    <col min="20" max="20" width="28.6640625" bestFit="1" customWidth="1"/>
  </cols>
  <sheetData>
    <row r="1" spans="2:21" x14ac:dyDescent="0.3">
      <c r="B1" s="19" t="s">
        <v>172</v>
      </c>
      <c r="C1" s="19" t="s">
        <v>218</v>
      </c>
      <c r="D1" s="10" t="s">
        <v>219</v>
      </c>
      <c r="E1" s="10" t="s">
        <v>197</v>
      </c>
      <c r="F1" s="10" t="s">
        <v>196</v>
      </c>
      <c r="G1" s="10" t="s">
        <v>86</v>
      </c>
      <c r="I1" s="19" t="s">
        <v>95</v>
      </c>
      <c r="J1" s="19" t="s">
        <v>92</v>
      </c>
      <c r="K1" s="19" t="s">
        <v>0</v>
      </c>
      <c r="L1" s="19" t="s">
        <v>94</v>
      </c>
      <c r="M1" s="19" t="s">
        <v>96</v>
      </c>
      <c r="N1" s="19" t="s">
        <v>97</v>
      </c>
    </row>
    <row r="2" spans="2:21" x14ac:dyDescent="0.3">
      <c r="B2" s="23" t="s">
        <v>100</v>
      </c>
      <c r="C2" s="23" t="s">
        <v>100</v>
      </c>
      <c r="D2" s="23" t="s">
        <v>100</v>
      </c>
      <c r="E2" s="23" t="s">
        <v>100</v>
      </c>
      <c r="F2" s="23" t="s">
        <v>100</v>
      </c>
      <c r="G2" s="24" t="str">
        <f>IFERROR(IF(Date="Average Event Day","HE-20 to HE-20",VLOOKUP(Product&amp;"_"&amp;Date&amp;"_1",$I:$N, 4, FALSE)), "")</f>
        <v>HE-20 to HE-20</v>
      </c>
      <c r="I2" s="24" t="str">
        <f>J2&amp;"_"&amp;K2&amp;"_"&amp;COUNTIFS($J$1:$J2, $J2, $K$1:$K2, $K2)</f>
        <v>All Day Ahead_45134_1</v>
      </c>
      <c r="J2" t="s">
        <v>204</v>
      </c>
      <c r="K2" s="22">
        <v>45134</v>
      </c>
      <c r="L2" s="24" t="str">
        <f t="shared" ref="L2:L23" si="0">"HE-"&amp;M2&amp;" to HE-"&amp;N2</f>
        <v>HE-20 to HE-21</v>
      </c>
      <c r="M2">
        <v>20</v>
      </c>
      <c r="N2">
        <v>21</v>
      </c>
      <c r="U2" s="22"/>
    </row>
    <row r="3" spans="2:21" x14ac:dyDescent="0.3">
      <c r="B3" s="22">
        <v>45134</v>
      </c>
      <c r="C3" s="22">
        <v>45134</v>
      </c>
      <c r="D3" s="22">
        <v>45134</v>
      </c>
      <c r="E3" s="22">
        <v>45153</v>
      </c>
      <c r="F3" s="22">
        <v>45134</v>
      </c>
      <c r="G3" s="24" t="str">
        <f>IFERROR(VLOOKUP(VLOOKUP(Product, Names!$B$2:$B$6, 2, FALSE)&amp;"_"&amp;Date&amp;"_2",$I:$N, 4, FALSE), "")</f>
        <v/>
      </c>
      <c r="I3" s="24" t="str">
        <f>J3&amp;"_"&amp;K3&amp;"_"&amp;COUNTIFS($J$1:$J3, $J3, $K$1:$K3, $K3)</f>
        <v>All Day Ahead_45135_1</v>
      </c>
      <c r="J3" t="s">
        <v>204</v>
      </c>
      <c r="K3" s="22">
        <v>45135</v>
      </c>
      <c r="L3" s="24" t="str">
        <f t="shared" si="0"/>
        <v>HE-20 to HE-21</v>
      </c>
      <c r="M3">
        <v>20</v>
      </c>
      <c r="N3">
        <v>21</v>
      </c>
      <c r="U3" s="22"/>
    </row>
    <row r="4" spans="2:21" x14ac:dyDescent="0.3">
      <c r="B4" s="22">
        <v>45135</v>
      </c>
      <c r="C4" s="22">
        <v>45135</v>
      </c>
      <c r="D4" s="22">
        <v>45135</v>
      </c>
      <c r="E4" s="22">
        <v>45154</v>
      </c>
      <c r="F4" s="22">
        <v>45135</v>
      </c>
      <c r="I4" s="24" t="str">
        <f>J4&amp;"_"&amp;K4&amp;"_"&amp;COUNTIFS($J$1:$J4, $J4, $K$1:$K4, $K4)</f>
        <v>All Day Ahead_45153_1</v>
      </c>
      <c r="J4" t="s">
        <v>204</v>
      </c>
      <c r="K4" s="22">
        <v>45153</v>
      </c>
      <c r="L4" s="24" t="str">
        <f t="shared" si="0"/>
        <v>HE-18 to HE-19</v>
      </c>
      <c r="M4">
        <v>18</v>
      </c>
      <c r="N4">
        <v>19</v>
      </c>
      <c r="U4" s="22"/>
    </row>
    <row r="5" spans="2:21" x14ac:dyDescent="0.3">
      <c r="B5" s="22">
        <v>45153</v>
      </c>
      <c r="C5" s="22">
        <v>45153</v>
      </c>
      <c r="D5" s="22">
        <v>45153</v>
      </c>
      <c r="E5" s="22"/>
      <c r="F5" s="22">
        <v>45153</v>
      </c>
      <c r="I5" s="24" t="str">
        <f>J5&amp;"_"&amp;K5&amp;"_"&amp;COUNTIFS($J$1:$J5, $J5, $K$1:$K5, $K5)</f>
        <v>All Day Ahead_45154_1</v>
      </c>
      <c r="J5" t="s">
        <v>204</v>
      </c>
      <c r="K5" s="22">
        <v>45154</v>
      </c>
      <c r="L5" s="24" t="str">
        <f t="shared" si="0"/>
        <v>HE-18 to HE-21</v>
      </c>
      <c r="M5">
        <v>18</v>
      </c>
      <c r="N5">
        <v>21</v>
      </c>
      <c r="P5" t="s">
        <v>86</v>
      </c>
      <c r="Q5" t="str">
        <f ca="1">CELL("address",OFFSET(Temp!$A$1,1,MATCH("Event Window",Temp!1:1,0)-1,1,1))</f>
        <v>$G$2</v>
      </c>
      <c r="U5" s="22"/>
    </row>
    <row r="6" spans="2:21" x14ac:dyDescent="0.3">
      <c r="B6" s="22">
        <v>45154</v>
      </c>
      <c r="C6" s="22">
        <v>45154</v>
      </c>
      <c r="D6" s="22">
        <v>45154</v>
      </c>
      <c r="E6" s="22"/>
      <c r="F6" s="22">
        <v>45154</v>
      </c>
      <c r="I6" s="24" t="str">
        <f>J6&amp;"_"&amp;K6&amp;"_"&amp;COUNTIFS($J$1:$J6, $J6, $K$1:$K6, $K6)</f>
        <v>All Day Ahead_45166_1</v>
      </c>
      <c r="J6" t="s">
        <v>204</v>
      </c>
      <c r="K6" s="22">
        <v>45166</v>
      </c>
      <c r="L6" s="24" t="str">
        <f t="shared" si="0"/>
        <v>HE-19 to HE-20</v>
      </c>
      <c r="M6">
        <v>19</v>
      </c>
      <c r="N6">
        <v>20</v>
      </c>
      <c r="U6" s="22"/>
    </row>
    <row r="7" spans="2:21" x14ac:dyDescent="0.3">
      <c r="B7" s="22">
        <v>45166</v>
      </c>
      <c r="C7" s="22">
        <v>45166</v>
      </c>
      <c r="D7" s="22">
        <v>45166</v>
      </c>
      <c r="E7" s="22"/>
      <c r="F7" s="22">
        <v>45166</v>
      </c>
      <c r="I7" s="24" t="str">
        <f>J7&amp;"_"&amp;K7&amp;"_"&amp;COUNTIFS($J$1:$J7, $J7, $K$1:$K7, $K7)</f>
        <v>All Day Ahead and Day Of_45134_1</v>
      </c>
      <c r="J7" t="s">
        <v>171</v>
      </c>
      <c r="K7" s="22">
        <v>45134</v>
      </c>
      <c r="L7" s="24" t="str">
        <f t="shared" si="0"/>
        <v>HE-20 to HE-21</v>
      </c>
      <c r="M7">
        <v>20</v>
      </c>
      <c r="N7">
        <v>21</v>
      </c>
      <c r="Q7" s="21"/>
      <c r="R7" s="25"/>
      <c r="U7" s="22"/>
    </row>
    <row r="8" spans="2:21" x14ac:dyDescent="0.3">
      <c r="B8" s="22"/>
      <c r="C8" s="22"/>
      <c r="D8" s="22"/>
      <c r="E8" s="22"/>
      <c r="F8" s="22"/>
      <c r="I8" s="24" t="str">
        <f>J8&amp;"_"&amp;K8&amp;"_"&amp;COUNTIFS($J$1:$J8, $J8, $K$1:$K8, $K8)</f>
        <v>All Day Ahead and Day Of_45135_1</v>
      </c>
      <c r="J8" t="s">
        <v>171</v>
      </c>
      <c r="K8" s="22">
        <v>45135</v>
      </c>
      <c r="L8" s="24" t="str">
        <f t="shared" si="0"/>
        <v>HE-20 to HE-21</v>
      </c>
      <c r="M8">
        <v>20</v>
      </c>
      <c r="N8">
        <v>21</v>
      </c>
      <c r="U8" s="22"/>
    </row>
    <row r="9" spans="2:21" x14ac:dyDescent="0.3">
      <c r="B9" s="22"/>
      <c r="C9" s="22"/>
      <c r="D9" s="22"/>
      <c r="E9" s="22"/>
      <c r="F9" s="22"/>
      <c r="I9" s="24" t="str">
        <f>J9&amp;"_"&amp;K9&amp;"_"&amp;COUNTIFS($J$1:$J9, $J9, $K$1:$K9, $K9)</f>
        <v>All Day Ahead and Day Of_45153_1</v>
      </c>
      <c r="J9" t="s">
        <v>171</v>
      </c>
      <c r="K9" s="22">
        <v>45153</v>
      </c>
      <c r="L9" s="24" t="str">
        <f t="shared" si="0"/>
        <v>HE-19 to HE-19</v>
      </c>
      <c r="M9">
        <v>19</v>
      </c>
      <c r="N9">
        <v>19</v>
      </c>
      <c r="U9" s="22"/>
    </row>
    <row r="10" spans="2:21" x14ac:dyDescent="0.3">
      <c r="C10" s="22"/>
      <c r="D10" s="22"/>
      <c r="E10" s="22"/>
      <c r="F10" s="22"/>
      <c r="I10" s="24" t="str">
        <f>J10&amp;"_"&amp;K10&amp;"_"&amp;COUNTIFS($J$1:$J10, $J10, $K$1:$K10, $K10)</f>
        <v>All Day Ahead and Day Of_45154_1</v>
      </c>
      <c r="J10" t="s">
        <v>171</v>
      </c>
      <c r="K10" s="22">
        <v>45154</v>
      </c>
      <c r="L10" s="24" t="str">
        <f t="shared" si="0"/>
        <v>HE-18 to HE-21</v>
      </c>
      <c r="M10">
        <v>18</v>
      </c>
      <c r="N10">
        <v>21</v>
      </c>
      <c r="U10" s="22"/>
    </row>
    <row r="11" spans="2:21" x14ac:dyDescent="0.3">
      <c r="C11" s="22"/>
      <c r="D11" s="22"/>
      <c r="E11" s="22"/>
      <c r="F11" s="22"/>
      <c r="I11" s="24" t="str">
        <f>J11&amp;"_"&amp;K11&amp;"_"&amp;COUNTIFS($J$1:$J11, $J11, $K$1:$K11, $K11)</f>
        <v>All Day Ahead and Day Of_45166_1</v>
      </c>
      <c r="J11" t="s">
        <v>171</v>
      </c>
      <c r="K11" s="22">
        <v>45166</v>
      </c>
      <c r="L11" s="24" t="str">
        <f t="shared" si="0"/>
        <v>HE-19 to HE-20</v>
      </c>
      <c r="M11">
        <v>19</v>
      </c>
      <c r="N11">
        <v>20</v>
      </c>
      <c r="U11" s="22"/>
    </row>
    <row r="12" spans="2:21" x14ac:dyDescent="0.3">
      <c r="C12" s="22"/>
      <c r="D12" s="22"/>
      <c r="E12" s="22"/>
      <c r="F12" s="22"/>
      <c r="I12" s="24" t="str">
        <f>J12&amp;"_"&amp;K12&amp;"_"&amp;COUNTIFS($J$1:$J12, $J12, $K$1:$K12, $K12)</f>
        <v>Elect DA 1-9 Hour ($400)_45134_1</v>
      </c>
      <c r="J12" t="s">
        <v>217</v>
      </c>
      <c r="K12" s="22">
        <v>45134</v>
      </c>
      <c r="L12" s="24" t="str">
        <f t="shared" si="0"/>
        <v>HE-20 to HE-21</v>
      </c>
      <c r="M12" s="25">
        <v>20</v>
      </c>
      <c r="N12">
        <v>21</v>
      </c>
      <c r="U12" s="22"/>
    </row>
    <row r="13" spans="2:21" x14ac:dyDescent="0.3">
      <c r="E13" s="22"/>
      <c r="F13" s="22"/>
      <c r="I13" s="24" t="str">
        <f>J13&amp;"_"&amp;K13&amp;"_"&amp;COUNTIFS($J$1:$J13, $J13, $K$1:$K13, $K13)</f>
        <v>Elect DA 1-9 Hour ($400)_45135_1</v>
      </c>
      <c r="J13" t="s">
        <v>217</v>
      </c>
      <c r="K13" s="22">
        <v>45135</v>
      </c>
      <c r="L13" s="24" t="str">
        <f t="shared" si="0"/>
        <v>HE-20 to HE-21</v>
      </c>
      <c r="M13" s="25">
        <v>20</v>
      </c>
      <c r="N13">
        <v>21</v>
      </c>
      <c r="U13" s="22"/>
    </row>
    <row r="14" spans="2:21" x14ac:dyDescent="0.3">
      <c r="E14" s="21"/>
      <c r="F14" s="22"/>
      <c r="I14" s="24" t="str">
        <f>J14&amp;"_"&amp;K14&amp;"_"&amp;COUNTIFS($J$1:$J14, $J14, $K$1:$K14, $K14)</f>
        <v>Elect DA 1-9 Hour ($400)_45153_1</v>
      </c>
      <c r="J14" t="s">
        <v>217</v>
      </c>
      <c r="K14" s="22">
        <v>45153</v>
      </c>
      <c r="L14" s="24" t="str">
        <f t="shared" si="0"/>
        <v>HE-18 to HE-20</v>
      </c>
      <c r="M14" s="25">
        <v>18</v>
      </c>
      <c r="N14">
        <v>20</v>
      </c>
      <c r="Q14" s="22"/>
      <c r="U14" s="22"/>
    </row>
    <row r="15" spans="2:21" x14ac:dyDescent="0.3">
      <c r="E15" s="21"/>
      <c r="F15" s="22"/>
      <c r="I15" s="24" t="str">
        <f>J15&amp;"_"&amp;K15&amp;"_"&amp;COUNTIFS($J$1:$J15, $J15, $K$1:$K15, $K15)</f>
        <v>Elect DA 1-9 Hour ($400)_45154_1</v>
      </c>
      <c r="J15" t="s">
        <v>217</v>
      </c>
      <c r="K15" s="22">
        <v>45154</v>
      </c>
      <c r="L15" s="24" t="str">
        <f t="shared" si="0"/>
        <v>HE-18 to HE-21</v>
      </c>
      <c r="M15" s="25">
        <v>18</v>
      </c>
      <c r="N15">
        <v>21</v>
      </c>
      <c r="Q15" s="22"/>
      <c r="U15" s="22"/>
    </row>
    <row r="16" spans="2:21" x14ac:dyDescent="0.3">
      <c r="E16" s="21"/>
      <c r="F16" s="22"/>
      <c r="I16" s="24" t="str">
        <f>J16&amp;"_"&amp;K16&amp;"_"&amp;COUNTIFS($J$1:$J16, $J16, $K$1:$K16, $K16)</f>
        <v>Elect DA 1-9 Hour ($400)_45166_1</v>
      </c>
      <c r="J16" t="s">
        <v>217</v>
      </c>
      <c r="K16" s="22">
        <v>45166</v>
      </c>
      <c r="L16" s="24" t="str">
        <f t="shared" si="0"/>
        <v>HE-19 to HE-20</v>
      </c>
      <c r="M16" s="25">
        <v>19</v>
      </c>
      <c r="N16">
        <v>20</v>
      </c>
      <c r="Q16" s="22"/>
      <c r="U16" s="22"/>
    </row>
    <row r="17" spans="2:21" x14ac:dyDescent="0.3">
      <c r="E17" s="21"/>
      <c r="F17" s="22"/>
      <c r="I17" s="24" t="str">
        <f>J17&amp;"_"&amp;K17&amp;"_"&amp;COUNTIFS($J$1:$J17, $J17, $K$1:$K17, $K17)</f>
        <v>Elect DA 1-9 Hour ($600)_45153_1</v>
      </c>
      <c r="J17" t="s">
        <v>195</v>
      </c>
      <c r="K17" s="22">
        <v>45153</v>
      </c>
      <c r="L17" s="24" t="str">
        <f t="shared" si="0"/>
        <v>HE-18 to HE-19</v>
      </c>
      <c r="M17" s="25">
        <v>18</v>
      </c>
      <c r="N17">
        <v>19</v>
      </c>
      <c r="Q17" s="22"/>
      <c r="U17" s="22"/>
    </row>
    <row r="18" spans="2:21" x14ac:dyDescent="0.3">
      <c r="E18" s="21"/>
      <c r="F18" s="22"/>
      <c r="I18" s="24" t="str">
        <f>J18&amp;"_"&amp;K18&amp;"_"&amp;COUNTIFS($J$1:$J18, $J18, $K$1:$K18, $K18)</f>
        <v>Elect DA 1-9 Hour ($600)_45154_1</v>
      </c>
      <c r="J18" t="s">
        <v>195</v>
      </c>
      <c r="K18" s="22">
        <v>45154</v>
      </c>
      <c r="L18" s="24" t="str">
        <f t="shared" si="0"/>
        <v>HE-18 to HE-21</v>
      </c>
      <c r="M18" s="25">
        <v>18</v>
      </c>
      <c r="N18">
        <v>21</v>
      </c>
      <c r="Q18" s="22"/>
      <c r="U18" s="22"/>
    </row>
    <row r="19" spans="2:21" x14ac:dyDescent="0.3">
      <c r="E19" s="21"/>
      <c r="F19" s="22"/>
      <c r="I19" s="24" t="str">
        <f>J19&amp;"_"&amp;K19&amp;"_"&amp;COUNTIFS($J$1:$J19, $J19, $K$1:$K19, $K19)</f>
        <v>Elect DO 1-9 Hour ($400)_45134_1</v>
      </c>
      <c r="J19" t="s">
        <v>194</v>
      </c>
      <c r="K19" s="22">
        <v>45134</v>
      </c>
      <c r="L19" s="24" t="str">
        <f t="shared" si="0"/>
        <v>HE-20 to HE-21</v>
      </c>
      <c r="M19" s="25">
        <v>20</v>
      </c>
      <c r="N19">
        <v>21</v>
      </c>
      <c r="Q19" s="22"/>
      <c r="U19" s="22"/>
    </row>
    <row r="20" spans="2:21" x14ac:dyDescent="0.3">
      <c r="E20" s="21"/>
      <c r="F20" s="22"/>
      <c r="I20" s="24" t="str">
        <f>J20&amp;"_"&amp;K20&amp;"_"&amp;COUNTIFS($J$1:$J20, $J20, $K$1:$K20, $K20)</f>
        <v>Elect DO 1-9 Hour ($400)_45135_1</v>
      </c>
      <c r="J20" t="s">
        <v>194</v>
      </c>
      <c r="K20" s="22">
        <v>45135</v>
      </c>
      <c r="L20" s="24" t="str">
        <f t="shared" si="0"/>
        <v>HE-20 to HE-21</v>
      </c>
      <c r="M20" s="25">
        <v>20</v>
      </c>
      <c r="N20">
        <v>21</v>
      </c>
      <c r="Q20" s="22"/>
      <c r="U20" s="22"/>
    </row>
    <row r="21" spans="2:21" x14ac:dyDescent="0.3">
      <c r="E21" s="21"/>
      <c r="F21" s="22"/>
      <c r="I21" s="24" t="str">
        <f>J21&amp;"_"&amp;K21&amp;"_"&amp;COUNTIFS($J$1:$J21, $J21, $K$1:$K21, $K21)</f>
        <v>Elect DO 1-9 Hour ($400)_45153_1</v>
      </c>
      <c r="J21" t="s">
        <v>194</v>
      </c>
      <c r="K21" s="22">
        <v>45153</v>
      </c>
      <c r="L21" s="24" t="str">
        <f t="shared" si="0"/>
        <v>HE-19 to HE-21</v>
      </c>
      <c r="M21" s="25">
        <v>19</v>
      </c>
      <c r="N21">
        <v>21</v>
      </c>
      <c r="Q21" s="22"/>
      <c r="U21" s="22"/>
    </row>
    <row r="22" spans="2:21" x14ac:dyDescent="0.3">
      <c r="E22" s="21"/>
      <c r="F22" s="22"/>
      <c r="I22" s="24" t="str">
        <f>J22&amp;"_"&amp;K22&amp;"_"&amp;COUNTIFS($J$1:$J22, $J22, $K$1:$K22, $K22)</f>
        <v>Elect DO 1-9 Hour ($400)_45154_1</v>
      </c>
      <c r="J22" t="s">
        <v>194</v>
      </c>
      <c r="K22" s="22">
        <v>45154</v>
      </c>
      <c r="L22" s="24" t="str">
        <f t="shared" si="0"/>
        <v>HE-18 to HE-21</v>
      </c>
      <c r="M22" s="25">
        <v>18</v>
      </c>
      <c r="N22">
        <v>21</v>
      </c>
      <c r="Q22" s="22"/>
      <c r="U22" s="22"/>
    </row>
    <row r="23" spans="2:21" x14ac:dyDescent="0.3">
      <c r="E23" s="21"/>
      <c r="F23" s="22"/>
      <c r="I23" s="24" t="str">
        <f>J23&amp;"_"&amp;K23&amp;"_"&amp;COUNTIFS($J$1:$J23, $J23, $K$1:$K23, $K23)</f>
        <v>Elect DO 1-9 Hour ($400)_45166_1</v>
      </c>
      <c r="J23" t="s">
        <v>194</v>
      </c>
      <c r="K23" s="22">
        <v>45166</v>
      </c>
      <c r="L23" s="24" t="str">
        <f t="shared" si="0"/>
        <v>HE-19 to HE-20</v>
      </c>
      <c r="M23" s="25">
        <v>19</v>
      </c>
      <c r="N23">
        <v>20</v>
      </c>
      <c r="Q23" s="22"/>
      <c r="U23" s="22"/>
    </row>
    <row r="24" spans="2:21" x14ac:dyDescent="0.3">
      <c r="E24" s="21"/>
      <c r="F24" s="22"/>
      <c r="K24" s="22"/>
      <c r="Q24" s="22"/>
      <c r="U24" s="22"/>
    </row>
    <row r="25" spans="2:21" x14ac:dyDescent="0.3">
      <c r="E25" s="21"/>
      <c r="F25" s="22"/>
      <c r="K25" s="22"/>
      <c r="Q25" s="22"/>
      <c r="U25" s="22"/>
    </row>
    <row r="26" spans="2:21" x14ac:dyDescent="0.3">
      <c r="E26" s="21"/>
      <c r="F26" s="22"/>
      <c r="K26" s="22"/>
      <c r="O26" s="22"/>
    </row>
    <row r="27" spans="2:21" x14ac:dyDescent="0.3">
      <c r="B27" s="22"/>
      <c r="C27" s="22"/>
      <c r="D27" s="22"/>
      <c r="E27" s="21"/>
      <c r="F27" s="22"/>
      <c r="K27" s="22"/>
      <c r="O27" s="22"/>
    </row>
    <row r="28" spans="2:21" x14ac:dyDescent="0.3">
      <c r="B28" s="22"/>
      <c r="C28" s="22"/>
      <c r="D28" s="22"/>
      <c r="E28" s="21"/>
      <c r="F28" s="22"/>
      <c r="K28" s="22"/>
      <c r="O28" s="22"/>
    </row>
    <row r="29" spans="2:21" x14ac:dyDescent="0.3">
      <c r="B29" s="22"/>
      <c r="C29" s="22"/>
      <c r="D29" s="22"/>
      <c r="E29" s="21"/>
      <c r="F29" s="21"/>
      <c r="K29" s="22"/>
      <c r="O29" s="22"/>
    </row>
    <row r="30" spans="2:21" x14ac:dyDescent="0.3">
      <c r="B30" s="22"/>
      <c r="C30" s="22"/>
      <c r="D30" s="22"/>
      <c r="E30" s="21"/>
      <c r="F30" s="21"/>
      <c r="K30" s="22"/>
      <c r="O30" s="22"/>
    </row>
    <row r="31" spans="2:21" x14ac:dyDescent="0.3">
      <c r="B31" s="22"/>
      <c r="C31" s="22"/>
      <c r="D31" s="22"/>
      <c r="E31" s="21"/>
      <c r="F31" s="21"/>
      <c r="K31" s="22"/>
      <c r="M31" s="25"/>
      <c r="O31" s="22"/>
    </row>
    <row r="32" spans="2:21" x14ac:dyDescent="0.3">
      <c r="B32" s="21"/>
      <c r="C32" s="21"/>
      <c r="D32" s="21"/>
      <c r="E32" s="21"/>
      <c r="F32" s="21"/>
      <c r="K32" s="22"/>
      <c r="M32" s="25"/>
      <c r="O32" s="22"/>
    </row>
    <row r="33" spans="2:15" x14ac:dyDescent="0.3">
      <c r="B33" s="21"/>
      <c r="C33" s="21"/>
      <c r="D33" s="21"/>
      <c r="E33" s="21"/>
      <c r="F33" s="21"/>
      <c r="K33" s="22"/>
      <c r="M33" s="25"/>
      <c r="O33" s="22"/>
    </row>
    <row r="34" spans="2:15" x14ac:dyDescent="0.3">
      <c r="B34" s="21"/>
      <c r="C34" s="21"/>
      <c r="D34" s="21"/>
      <c r="E34" s="21"/>
      <c r="F34" s="21"/>
      <c r="K34" s="22"/>
      <c r="M34" s="25"/>
      <c r="O34" s="22"/>
    </row>
    <row r="35" spans="2:15" x14ac:dyDescent="0.3">
      <c r="B35" s="21"/>
      <c r="C35" s="21"/>
      <c r="D35" s="21"/>
      <c r="E35" s="21"/>
      <c r="F35" s="21"/>
      <c r="K35" s="22"/>
      <c r="M35" s="25"/>
      <c r="O35" s="22"/>
    </row>
    <row r="36" spans="2:15" x14ac:dyDescent="0.3">
      <c r="E36" s="22"/>
      <c r="K36" s="22"/>
      <c r="M36" s="25"/>
      <c r="O36" s="22"/>
    </row>
    <row r="37" spans="2:15" x14ac:dyDescent="0.3">
      <c r="E37" s="22"/>
      <c r="K37" s="22"/>
      <c r="M37" s="25"/>
      <c r="O37" s="22"/>
    </row>
    <row r="38" spans="2:15" x14ac:dyDescent="0.3">
      <c r="E38" s="22"/>
      <c r="K38" s="22"/>
      <c r="M38" s="25"/>
      <c r="O38" s="22"/>
    </row>
    <row r="39" spans="2:15" x14ac:dyDescent="0.3">
      <c r="E39" s="22"/>
      <c r="K39" s="22"/>
      <c r="M39" s="25"/>
      <c r="O39" s="22"/>
    </row>
    <row r="40" spans="2:15" x14ac:dyDescent="0.3">
      <c r="E40" s="22"/>
      <c r="K40" s="22"/>
      <c r="M40" s="25"/>
      <c r="O40" s="22"/>
    </row>
    <row r="41" spans="2:15" x14ac:dyDescent="0.3">
      <c r="E41" s="22"/>
      <c r="K41" s="22"/>
      <c r="M41" s="25"/>
      <c r="O41" s="22"/>
    </row>
    <row r="42" spans="2:15" x14ac:dyDescent="0.3">
      <c r="E42" s="22"/>
      <c r="K42" s="22"/>
      <c r="M42" s="25"/>
      <c r="O42" s="22"/>
    </row>
    <row r="43" spans="2:15" x14ac:dyDescent="0.3">
      <c r="E43" s="22"/>
      <c r="O43" s="22"/>
    </row>
    <row r="44" spans="2:15" x14ac:dyDescent="0.3">
      <c r="E44" s="22"/>
      <c r="O44" s="22"/>
    </row>
    <row r="45" spans="2:15" x14ac:dyDescent="0.3">
      <c r="E45" s="22"/>
      <c r="O45" s="22"/>
    </row>
    <row r="46" spans="2:15" x14ac:dyDescent="0.3">
      <c r="E46" s="22"/>
      <c r="O46" s="22"/>
    </row>
    <row r="47" spans="2:15" x14ac:dyDescent="0.3">
      <c r="E47" s="22"/>
      <c r="O47" s="22"/>
    </row>
    <row r="48" spans="2:15" x14ac:dyDescent="0.3">
      <c r="E48" s="22"/>
      <c r="O48" s="22"/>
    </row>
    <row r="49" spans="5:15" x14ac:dyDescent="0.3">
      <c r="E49" s="22"/>
      <c r="O49" s="22"/>
    </row>
    <row r="50" spans="5:15" x14ac:dyDescent="0.3">
      <c r="E50" s="22"/>
      <c r="O50" s="22"/>
    </row>
    <row r="51" spans="5:15" x14ac:dyDescent="0.3">
      <c r="E51" s="22"/>
      <c r="O51" s="22"/>
    </row>
    <row r="52" spans="5:15" x14ac:dyDescent="0.3">
      <c r="E52" s="22"/>
      <c r="O52" s="22"/>
    </row>
    <row r="53" spans="5:15" x14ac:dyDescent="0.3">
      <c r="E53" s="22"/>
      <c r="O53" s="22"/>
    </row>
    <row r="54" spans="5:15" x14ac:dyDescent="0.3">
      <c r="E54" s="22"/>
      <c r="O54" s="22"/>
    </row>
    <row r="55" spans="5:15" x14ac:dyDescent="0.3">
      <c r="E55" s="22"/>
      <c r="O55" s="22"/>
    </row>
    <row r="56" spans="5:15" x14ac:dyDescent="0.3">
      <c r="E56" s="22"/>
      <c r="O56" s="22"/>
    </row>
    <row r="57" spans="5:15" x14ac:dyDescent="0.3">
      <c r="E57" s="22"/>
      <c r="O57" s="22"/>
    </row>
    <row r="58" spans="5:15" x14ac:dyDescent="0.3">
      <c r="E58" s="22"/>
      <c r="O58" s="22"/>
    </row>
    <row r="59" spans="5:15" x14ac:dyDescent="0.3">
      <c r="E59" s="22"/>
      <c r="O59" s="22"/>
    </row>
    <row r="60" spans="5:15" x14ac:dyDescent="0.3">
      <c r="E60" s="22"/>
      <c r="O60" s="22"/>
    </row>
    <row r="61" spans="5:15" x14ac:dyDescent="0.3">
      <c r="E61" s="22"/>
      <c r="O61" s="22"/>
    </row>
    <row r="62" spans="5:15" x14ac:dyDescent="0.3">
      <c r="E62" s="22"/>
      <c r="O62" s="22"/>
    </row>
    <row r="63" spans="5:15" x14ac:dyDescent="0.3">
      <c r="E63" s="22"/>
      <c r="O63" s="22"/>
    </row>
    <row r="64" spans="5:15" x14ac:dyDescent="0.3">
      <c r="E64" s="22"/>
      <c r="O64" s="22"/>
    </row>
    <row r="65" spans="5:15" x14ac:dyDescent="0.3">
      <c r="E65" s="22"/>
      <c r="O65" s="22"/>
    </row>
    <row r="66" spans="5:15" x14ac:dyDescent="0.3">
      <c r="E66" s="22"/>
      <c r="O66" s="22"/>
    </row>
    <row r="67" spans="5:15" x14ac:dyDescent="0.3">
      <c r="E67" s="22"/>
      <c r="O67" s="22"/>
    </row>
    <row r="68" spans="5:15" x14ac:dyDescent="0.3">
      <c r="E68" s="22"/>
      <c r="O68" s="22"/>
    </row>
    <row r="69" spans="5:15" x14ac:dyDescent="0.3">
      <c r="E69" s="22"/>
      <c r="O69" s="22"/>
    </row>
    <row r="70" spans="5:15" x14ac:dyDescent="0.3">
      <c r="E70" s="22"/>
      <c r="O70" s="22"/>
    </row>
    <row r="71" spans="5:15" x14ac:dyDescent="0.3">
      <c r="E71" s="22"/>
      <c r="O71" s="22"/>
    </row>
    <row r="72" spans="5:15" x14ac:dyDescent="0.3">
      <c r="E72" s="22"/>
      <c r="O72" s="22"/>
    </row>
    <row r="73" spans="5:15" x14ac:dyDescent="0.3">
      <c r="E73" s="22"/>
      <c r="O73" s="22"/>
    </row>
    <row r="74" spans="5:15" x14ac:dyDescent="0.3">
      <c r="E74" s="22"/>
      <c r="O74" s="22"/>
    </row>
    <row r="75" spans="5:15" x14ac:dyDescent="0.3">
      <c r="E75" s="22"/>
      <c r="O75" s="22"/>
    </row>
    <row r="76" spans="5:15" x14ac:dyDescent="0.3">
      <c r="E76" s="22"/>
      <c r="O76" s="22"/>
    </row>
    <row r="77" spans="5:15" x14ac:dyDescent="0.3">
      <c r="E77" s="22"/>
      <c r="O77" s="22"/>
    </row>
    <row r="78" spans="5:15" x14ac:dyDescent="0.3">
      <c r="E78" s="22"/>
      <c r="O78" s="22"/>
    </row>
    <row r="79" spans="5:15" x14ac:dyDescent="0.3">
      <c r="E79" s="22"/>
      <c r="O79" s="22"/>
    </row>
    <row r="80" spans="5:15" x14ac:dyDescent="0.3">
      <c r="E80" s="22"/>
      <c r="O80" s="22"/>
    </row>
    <row r="81" spans="5:5" x14ac:dyDescent="0.3">
      <c r="E81" s="22"/>
    </row>
    <row r="82" spans="5:5" x14ac:dyDescent="0.3">
      <c r="E82" s="22"/>
    </row>
    <row r="83" spans="5:5" x14ac:dyDescent="0.3">
      <c r="E83" s="22"/>
    </row>
    <row r="84" spans="5:5" x14ac:dyDescent="0.3">
      <c r="E84" s="22"/>
    </row>
    <row r="85" spans="5:5" x14ac:dyDescent="0.3">
      <c r="E85" s="22"/>
    </row>
    <row r="86" spans="5:5" x14ac:dyDescent="0.3">
      <c r="E86" s="22"/>
    </row>
    <row r="87" spans="5:5" x14ac:dyDescent="0.3">
      <c r="E87" s="22"/>
    </row>
    <row r="88" spans="5:5" x14ac:dyDescent="0.3">
      <c r="E88" s="22"/>
    </row>
    <row r="89" spans="5:5" x14ac:dyDescent="0.3">
      <c r="E89" s="22"/>
    </row>
    <row r="90" spans="5:5" x14ac:dyDescent="0.3">
      <c r="E90" s="22"/>
    </row>
    <row r="91" spans="5:5" x14ac:dyDescent="0.3">
      <c r="E91" s="22"/>
    </row>
    <row r="92" spans="5:5" x14ac:dyDescent="0.3">
      <c r="E92" s="22"/>
    </row>
    <row r="93" spans="5:5" x14ac:dyDescent="0.3">
      <c r="E93" s="22"/>
    </row>
    <row r="94" spans="5:5" x14ac:dyDescent="0.3">
      <c r="E94" s="22"/>
    </row>
    <row r="95" spans="5:5" x14ac:dyDescent="0.3">
      <c r="E95" s="22"/>
    </row>
    <row r="96" spans="5:5" x14ac:dyDescent="0.3">
      <c r="E96" s="22"/>
    </row>
    <row r="97" spans="5:5" x14ac:dyDescent="0.3">
      <c r="E97" s="22"/>
    </row>
    <row r="98" spans="5:5" x14ac:dyDescent="0.3">
      <c r="E98" s="22"/>
    </row>
    <row r="99" spans="5:5" x14ac:dyDescent="0.3">
      <c r="E99" s="22"/>
    </row>
    <row r="100" spans="5:5" x14ac:dyDescent="0.3">
      <c r="E100" s="22"/>
    </row>
    <row r="101" spans="5:5" x14ac:dyDescent="0.3">
      <c r="E101" s="22"/>
    </row>
    <row r="102" spans="5:5" x14ac:dyDescent="0.3">
      <c r="E102" s="22"/>
    </row>
    <row r="103" spans="5:5" x14ac:dyDescent="0.3">
      <c r="E103" s="22"/>
    </row>
    <row r="104" spans="5:5" x14ac:dyDescent="0.3">
      <c r="E104" s="22"/>
    </row>
    <row r="105" spans="5:5" x14ac:dyDescent="0.3">
      <c r="E105" s="22"/>
    </row>
    <row r="106" spans="5:5" x14ac:dyDescent="0.3">
      <c r="E106" s="22"/>
    </row>
    <row r="107" spans="5:5" x14ac:dyDescent="0.3">
      <c r="E107" s="22"/>
    </row>
    <row r="108" spans="5:5" x14ac:dyDescent="0.3">
      <c r="E108" s="22"/>
    </row>
    <row r="109" spans="5:5" x14ac:dyDescent="0.3">
      <c r="E109" s="22"/>
    </row>
    <row r="110" spans="5:5" x14ac:dyDescent="0.3">
      <c r="E110" s="22"/>
    </row>
    <row r="111" spans="5:5" x14ac:dyDescent="0.3">
      <c r="E111" s="22"/>
    </row>
    <row r="112" spans="5:5" x14ac:dyDescent="0.3">
      <c r="E112" s="22"/>
    </row>
    <row r="113" spans="5:5" x14ac:dyDescent="0.3">
      <c r="E113" s="22"/>
    </row>
    <row r="114" spans="5:5" x14ac:dyDescent="0.3">
      <c r="E114" s="22"/>
    </row>
  </sheetData>
  <sortState xmlns:xlrd2="http://schemas.microsoft.com/office/spreadsheetml/2017/richdata2" ref="I2:N239">
    <sortCondition ref="J1:J239"/>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1"/>
  </sheetPr>
  <dimension ref="A1:X64"/>
  <sheetViews>
    <sheetView topLeftCell="E1" zoomScale="70" zoomScaleNormal="70" workbookViewId="0">
      <selection activeCell="O7" sqref="O7"/>
    </sheetView>
  </sheetViews>
  <sheetFormatPr defaultRowHeight="14.4" x14ac:dyDescent="0.3"/>
  <cols>
    <col min="1" max="1" width="9.33203125" customWidth="1"/>
    <col min="2" max="2" width="25.6640625" bestFit="1" customWidth="1"/>
    <col min="3" max="3" width="4.33203125" bestFit="1" customWidth="1"/>
    <col min="4" max="4" width="23" bestFit="1" customWidth="1"/>
    <col min="5" max="5" width="36" bestFit="1" customWidth="1"/>
    <col min="6" max="6" width="8.6640625" bestFit="1" customWidth="1"/>
    <col min="7" max="7" width="20.5546875" bestFit="1" customWidth="1"/>
    <col min="8" max="8" width="18.88671875" bestFit="1" customWidth="1"/>
    <col min="9" max="9" width="18.88671875" customWidth="1"/>
    <col min="11" max="11" width="21.44140625" bestFit="1" customWidth="1"/>
    <col min="12" max="12" width="23.33203125" customWidth="1"/>
    <col min="16" max="16" width="44" customWidth="1"/>
    <col min="17" max="17" width="5.44140625" bestFit="1" customWidth="1"/>
    <col min="18" max="18" width="25.6640625" bestFit="1" customWidth="1"/>
    <col min="19" max="19" width="37.109375" bestFit="1" customWidth="1"/>
    <col min="20" max="20" width="8.6640625" bestFit="1" customWidth="1"/>
    <col min="21" max="21" width="21.6640625" bestFit="1" customWidth="1"/>
    <col min="22" max="22" width="5.6640625" bestFit="1" customWidth="1"/>
    <col min="23" max="23" width="18.88671875" bestFit="1" customWidth="1"/>
    <col min="24" max="24" width="52" bestFit="1" customWidth="1"/>
  </cols>
  <sheetData>
    <row r="1" spans="1:24" ht="15" thickBot="1" x14ac:dyDescent="0.35">
      <c r="A1" s="24" t="s">
        <v>38</v>
      </c>
      <c r="B1" s="24" t="s">
        <v>39</v>
      </c>
      <c r="C1" s="24" t="s">
        <v>3</v>
      </c>
      <c r="D1" s="24" t="s">
        <v>1</v>
      </c>
      <c r="E1" s="24" t="s">
        <v>4</v>
      </c>
      <c r="F1" s="24" t="s">
        <v>91</v>
      </c>
      <c r="G1" s="24" t="s">
        <v>2</v>
      </c>
      <c r="H1" s="24" t="s">
        <v>87</v>
      </c>
      <c r="I1" s="24" t="s">
        <v>182</v>
      </c>
      <c r="K1" s="24" t="s">
        <v>188</v>
      </c>
      <c r="L1" t="str">
        <f>Lookup_Segment&amp;"_"&amp;L12&amp;"_"&amp;IF(L13="Average Event Day",L13,L13&amp;"_"&amp;L15&amp;"-"&amp;L16)</f>
        <v>All_Elect DA 1-9 Hour ($600)_Average Event Day</v>
      </c>
      <c r="Q1" t="s">
        <v>154</v>
      </c>
      <c r="R1" t="s">
        <v>155</v>
      </c>
      <c r="S1" t="s">
        <v>156</v>
      </c>
      <c r="T1" t="s">
        <v>157</v>
      </c>
      <c r="U1" t="s">
        <v>158</v>
      </c>
      <c r="V1" t="s">
        <v>182</v>
      </c>
      <c r="W1" t="s">
        <v>159</v>
      </c>
      <c r="X1" t="s">
        <v>175</v>
      </c>
    </row>
    <row r="2" spans="1:24" x14ac:dyDescent="0.3">
      <c r="A2" s="24" t="s">
        <v>98</v>
      </c>
      <c r="B2" s="24" t="s">
        <v>171</v>
      </c>
      <c r="C2" s="24" t="s">
        <v>48</v>
      </c>
      <c r="D2" s="24" t="s">
        <v>48</v>
      </c>
      <c r="E2" s="24" t="s">
        <v>48</v>
      </c>
      <c r="F2" s="24" t="s">
        <v>84</v>
      </c>
      <c r="G2" s="24" t="s">
        <v>48</v>
      </c>
      <c r="H2" s="24" t="s">
        <v>48</v>
      </c>
      <c r="I2" s="24" t="s">
        <v>48</v>
      </c>
      <c r="K2" s="54" t="s">
        <v>175</v>
      </c>
      <c r="L2" s="55" t="str">
        <f>VLOOKUP(L3&amp;L4&amp;L6&amp;L7&amp;L8&amp;L9&amp;L5,$P$1:$X$20,9,FALSE)</f>
        <v>All</v>
      </c>
      <c r="P2" s="52" t="str">
        <f>Q2&amp;R2&amp;S2&amp;T2&amp;U2&amp;V2&amp;W2</f>
        <v>AllCPOWERAllNoAllAllAll</v>
      </c>
      <c r="Q2" t="s">
        <v>48</v>
      </c>
      <c r="R2" t="s">
        <v>203</v>
      </c>
      <c r="S2" t="s">
        <v>48</v>
      </c>
      <c r="T2" t="s">
        <v>84</v>
      </c>
      <c r="U2" t="s">
        <v>48</v>
      </c>
      <c r="V2" t="s">
        <v>48</v>
      </c>
      <c r="W2" t="s">
        <v>48</v>
      </c>
      <c r="X2" t="s">
        <v>202</v>
      </c>
    </row>
    <row r="3" spans="1:24" x14ac:dyDescent="0.3">
      <c r="B3" s="24" t="s">
        <v>204</v>
      </c>
      <c r="D3" s="24" t="s">
        <v>169</v>
      </c>
      <c r="E3" s="24" t="s">
        <v>31</v>
      </c>
      <c r="F3" s="17"/>
      <c r="G3" s="24" t="s">
        <v>231</v>
      </c>
      <c r="H3" s="24" t="s">
        <v>88</v>
      </c>
      <c r="I3" s="24" t="s">
        <v>85</v>
      </c>
      <c r="K3" s="56" t="s">
        <v>40</v>
      </c>
      <c r="L3" s="57" t="str">
        <f>LCA</f>
        <v>All</v>
      </c>
      <c r="P3" s="52" t="str">
        <f t="shared" ref="P3:P20" si="0">Q3&amp;R3&amp;S3&amp;T3&amp;U3&amp;V3&amp;W3</f>
        <v>AllENEL X NORTH AMERICAAllNoAllAllAll</v>
      </c>
      <c r="Q3" t="s">
        <v>48</v>
      </c>
      <c r="R3" t="s">
        <v>206</v>
      </c>
      <c r="S3" t="s">
        <v>48</v>
      </c>
      <c r="T3" t="s">
        <v>84</v>
      </c>
      <c r="U3" t="s">
        <v>48</v>
      </c>
      <c r="V3" t="s">
        <v>48</v>
      </c>
      <c r="W3" t="s">
        <v>48</v>
      </c>
      <c r="X3" t="s">
        <v>205</v>
      </c>
    </row>
    <row r="4" spans="1:24" x14ac:dyDescent="0.3">
      <c r="B4" s="24" t="s">
        <v>217</v>
      </c>
      <c r="D4" s="24" t="s">
        <v>193</v>
      </c>
      <c r="E4" s="24" t="s">
        <v>186</v>
      </c>
      <c r="F4" s="17"/>
      <c r="G4" s="24" t="s">
        <v>233</v>
      </c>
      <c r="H4" s="24" t="s">
        <v>89</v>
      </c>
      <c r="I4" s="24" t="s">
        <v>84</v>
      </c>
      <c r="K4" s="56" t="s">
        <v>42</v>
      </c>
      <c r="L4" s="57" t="str">
        <f>Aggregator</f>
        <v>All</v>
      </c>
      <c r="P4" s="52" t="str">
        <f t="shared" si="0"/>
        <v>AllENERSPONSEAllNoAllAllAll</v>
      </c>
      <c r="Q4" t="s">
        <v>48</v>
      </c>
      <c r="R4" t="s">
        <v>208</v>
      </c>
      <c r="S4" t="s">
        <v>48</v>
      </c>
      <c r="T4" t="s">
        <v>84</v>
      </c>
      <c r="U4" t="s">
        <v>48</v>
      </c>
      <c r="V4" t="s">
        <v>48</v>
      </c>
      <c r="W4" t="s">
        <v>48</v>
      </c>
      <c r="X4" t="s">
        <v>207</v>
      </c>
    </row>
    <row r="5" spans="1:24" x14ac:dyDescent="0.3">
      <c r="B5" s="24" t="s">
        <v>195</v>
      </c>
      <c r="D5" s="24" t="s">
        <v>93</v>
      </c>
      <c r="E5" s="24" t="s">
        <v>29</v>
      </c>
      <c r="F5" s="17"/>
      <c r="G5" s="24" t="s">
        <v>235</v>
      </c>
      <c r="H5" s="24" t="s">
        <v>216</v>
      </c>
      <c r="I5" s="17"/>
      <c r="K5" s="56" t="s">
        <v>41</v>
      </c>
      <c r="L5" s="57" t="str">
        <f>SASize</f>
        <v>All</v>
      </c>
      <c r="P5" s="52" t="str">
        <f t="shared" si="0"/>
        <v>AllVoltus IncAllNoAllAllAll</v>
      </c>
      <c r="Q5" t="s">
        <v>48</v>
      </c>
      <c r="R5" t="s">
        <v>210</v>
      </c>
      <c r="S5" t="s">
        <v>48</v>
      </c>
      <c r="T5" t="s">
        <v>84</v>
      </c>
      <c r="U5" t="s">
        <v>48</v>
      </c>
      <c r="V5" t="s">
        <v>48</v>
      </c>
      <c r="W5" t="s">
        <v>48</v>
      </c>
      <c r="X5" t="s">
        <v>209</v>
      </c>
    </row>
    <row r="6" spans="1:24" x14ac:dyDescent="0.3">
      <c r="B6" s="24" t="s">
        <v>194</v>
      </c>
      <c r="D6" s="24" t="s">
        <v>210</v>
      </c>
      <c r="E6" s="24" t="s">
        <v>212</v>
      </c>
      <c r="F6" s="17"/>
      <c r="G6" s="17"/>
      <c r="H6" s="17"/>
      <c r="I6" s="17"/>
      <c r="K6" s="56" t="s">
        <v>45</v>
      </c>
      <c r="L6" s="57" t="str">
        <f>Industry</f>
        <v>All</v>
      </c>
      <c r="P6" s="52" t="str">
        <f t="shared" si="0"/>
        <v>AllAllAllNoAllAllAll</v>
      </c>
      <c r="Q6" t="s">
        <v>48</v>
      </c>
      <c r="R6" t="s">
        <v>48</v>
      </c>
      <c r="S6" t="s">
        <v>48</v>
      </c>
      <c r="T6" t="s">
        <v>84</v>
      </c>
      <c r="U6" t="s">
        <v>48</v>
      </c>
      <c r="V6" t="s">
        <v>48</v>
      </c>
      <c r="W6" t="s">
        <v>48</v>
      </c>
      <c r="X6" t="s">
        <v>48</v>
      </c>
    </row>
    <row r="7" spans="1:24" x14ac:dyDescent="0.3">
      <c r="C7" s="17"/>
      <c r="E7" s="24" t="s">
        <v>214</v>
      </c>
      <c r="F7" s="17"/>
      <c r="G7" s="17"/>
      <c r="H7" s="17"/>
      <c r="I7" s="17"/>
      <c r="K7" s="56" t="s">
        <v>46</v>
      </c>
      <c r="L7" s="57" t="str">
        <f>AutoDR</f>
        <v>No</v>
      </c>
      <c r="P7" s="52" t="str">
        <f t="shared" si="0"/>
        <v>AllAllAllNoCBP OnlyAllAll</v>
      </c>
      <c r="Q7" t="s">
        <v>48</v>
      </c>
      <c r="R7" t="s">
        <v>48</v>
      </c>
      <c r="S7" t="s">
        <v>48</v>
      </c>
      <c r="T7" t="s">
        <v>84</v>
      </c>
      <c r="U7" t="s">
        <v>231</v>
      </c>
      <c r="V7" t="s">
        <v>48</v>
      </c>
      <c r="W7" t="s">
        <v>48</v>
      </c>
      <c r="X7" t="s">
        <v>230</v>
      </c>
    </row>
    <row r="8" spans="1:24" x14ac:dyDescent="0.3">
      <c r="C8" s="17"/>
      <c r="E8" s="24" t="s">
        <v>30</v>
      </c>
      <c r="F8" s="17"/>
      <c r="G8" s="17"/>
      <c r="H8" s="17"/>
      <c r="I8" s="17"/>
      <c r="K8" s="56" t="s">
        <v>47</v>
      </c>
      <c r="L8" s="57" t="str">
        <f>DualDR</f>
        <v>All</v>
      </c>
      <c r="P8" s="52" t="str">
        <f t="shared" si="0"/>
        <v>AllAllAllNoCBP and ELRPAllAll</v>
      </c>
      <c r="Q8" t="s">
        <v>48</v>
      </c>
      <c r="R8" t="s">
        <v>48</v>
      </c>
      <c r="S8" t="s">
        <v>48</v>
      </c>
      <c r="T8" t="s">
        <v>84</v>
      </c>
      <c r="U8" t="s">
        <v>233</v>
      </c>
      <c r="V8" t="s">
        <v>48</v>
      </c>
      <c r="W8" t="s">
        <v>48</v>
      </c>
      <c r="X8" t="s">
        <v>232</v>
      </c>
    </row>
    <row r="9" spans="1:24" ht="15" thickBot="1" x14ac:dyDescent="0.35">
      <c r="C9" s="17"/>
      <c r="F9" s="17"/>
      <c r="G9" s="17"/>
      <c r="H9" s="17"/>
      <c r="I9" s="17"/>
      <c r="K9" s="58" t="s">
        <v>182</v>
      </c>
      <c r="L9" s="59" t="str">
        <f>CCA</f>
        <v>All</v>
      </c>
      <c r="P9" s="52" t="str">
        <f t="shared" si="0"/>
        <v>AllAllAllNoCBP, CPP, and ELRPAllAll</v>
      </c>
      <c r="Q9" t="s">
        <v>48</v>
      </c>
      <c r="R9" t="s">
        <v>48</v>
      </c>
      <c r="S9" t="s">
        <v>48</v>
      </c>
      <c r="T9" t="s">
        <v>84</v>
      </c>
      <c r="U9" t="s">
        <v>235</v>
      </c>
      <c r="V9" t="s">
        <v>48</v>
      </c>
      <c r="W9" t="s">
        <v>48</v>
      </c>
      <c r="X9" t="s">
        <v>234</v>
      </c>
    </row>
    <row r="10" spans="1:24" x14ac:dyDescent="0.3">
      <c r="C10" s="17"/>
      <c r="F10" s="17"/>
      <c r="G10" s="17"/>
      <c r="H10" s="17"/>
      <c r="I10" s="17"/>
      <c r="P10" s="52" t="str">
        <f t="shared" si="0"/>
        <v>AllAllAllNoAllNoAll</v>
      </c>
      <c r="Q10" t="s">
        <v>48</v>
      </c>
      <c r="R10" t="s">
        <v>48</v>
      </c>
      <c r="S10" t="s">
        <v>48</v>
      </c>
      <c r="T10" t="s">
        <v>84</v>
      </c>
      <c r="U10" t="s">
        <v>48</v>
      </c>
      <c r="V10" t="s">
        <v>84</v>
      </c>
      <c r="W10" t="s">
        <v>48</v>
      </c>
      <c r="X10" t="s">
        <v>183</v>
      </c>
    </row>
    <row r="11" spans="1:24" ht="15" thickBot="1" x14ac:dyDescent="0.35">
      <c r="C11" s="17"/>
      <c r="F11" s="17"/>
      <c r="G11" s="17"/>
      <c r="H11" s="17"/>
      <c r="I11" s="17"/>
      <c r="P11" s="52" t="str">
        <f t="shared" si="0"/>
        <v>AllAllAllNoAllYesAll</v>
      </c>
      <c r="Q11" t="s">
        <v>48</v>
      </c>
      <c r="R11" t="s">
        <v>48</v>
      </c>
      <c r="S11" t="s">
        <v>48</v>
      </c>
      <c r="T11" t="s">
        <v>84</v>
      </c>
      <c r="U11" t="s">
        <v>48</v>
      </c>
      <c r="V11" t="s">
        <v>85</v>
      </c>
      <c r="W11" t="s">
        <v>48</v>
      </c>
      <c r="X11" t="s">
        <v>184</v>
      </c>
    </row>
    <row r="12" spans="1:24" x14ac:dyDescent="0.3">
      <c r="C12" s="17"/>
      <c r="F12" s="17"/>
      <c r="G12" s="17"/>
      <c r="H12" s="17"/>
      <c r="I12" s="17"/>
      <c r="K12" s="60" t="s">
        <v>39</v>
      </c>
      <c r="L12" s="61" t="str">
        <f>Product</f>
        <v>Elect DA 1-9 Hour ($600)</v>
      </c>
      <c r="P12" s="52" t="str">
        <f t="shared" si="0"/>
        <v>AllAll2. ManufacturingNoAllAllAll</v>
      </c>
      <c r="Q12" t="s">
        <v>48</v>
      </c>
      <c r="R12" t="s">
        <v>48</v>
      </c>
      <c r="S12" t="s">
        <v>31</v>
      </c>
      <c r="T12" t="s">
        <v>84</v>
      </c>
      <c r="U12" t="s">
        <v>48</v>
      </c>
      <c r="V12" t="s">
        <v>48</v>
      </c>
      <c r="W12" t="s">
        <v>48</v>
      </c>
      <c r="X12" t="s">
        <v>178</v>
      </c>
    </row>
    <row r="13" spans="1:24" x14ac:dyDescent="0.3">
      <c r="C13" s="17"/>
      <c r="F13" s="17"/>
      <c r="G13" s="17"/>
      <c r="H13" s="17"/>
      <c r="I13" s="17"/>
      <c r="K13" s="56" t="s">
        <v>189</v>
      </c>
      <c r="L13" s="62" t="str">
        <f>Date</f>
        <v>Average Event Day</v>
      </c>
      <c r="P13" s="52" t="str">
        <f t="shared" si="0"/>
        <v>AllAll3. Wholesale, Transport, other utilitiesNoAllAllAll</v>
      </c>
      <c r="Q13" t="s">
        <v>48</v>
      </c>
      <c r="R13" t="s">
        <v>48</v>
      </c>
      <c r="S13" t="s">
        <v>186</v>
      </c>
      <c r="T13" t="s">
        <v>84</v>
      </c>
      <c r="U13" t="s">
        <v>48</v>
      </c>
      <c r="V13" t="s">
        <v>48</v>
      </c>
      <c r="W13" t="s">
        <v>48</v>
      </c>
      <c r="X13" t="s">
        <v>185</v>
      </c>
    </row>
    <row r="14" spans="1:24" x14ac:dyDescent="0.3">
      <c r="C14" s="17"/>
      <c r="F14" s="17"/>
      <c r="G14" s="17"/>
      <c r="H14" s="17"/>
      <c r="I14" s="17"/>
      <c r="K14" s="56" t="s">
        <v>190</v>
      </c>
      <c r="L14" s="57" t="str">
        <f>EventWindow</f>
        <v>HE-20 to HE-20</v>
      </c>
      <c r="P14" s="52" t="str">
        <f t="shared" si="0"/>
        <v>AllAll4. Retail storesNoAllAllAll</v>
      </c>
      <c r="Q14" t="s">
        <v>48</v>
      </c>
      <c r="R14" t="s">
        <v>48</v>
      </c>
      <c r="S14" t="s">
        <v>29</v>
      </c>
      <c r="T14" t="s">
        <v>84</v>
      </c>
      <c r="U14" t="s">
        <v>48</v>
      </c>
      <c r="V14" t="s">
        <v>48</v>
      </c>
      <c r="W14" t="s">
        <v>48</v>
      </c>
      <c r="X14" t="s">
        <v>179</v>
      </c>
    </row>
    <row r="15" spans="1:24" x14ac:dyDescent="0.3">
      <c r="C15" s="17"/>
      <c r="D15" s="18"/>
      <c r="H15" s="17"/>
      <c r="I15" s="17"/>
      <c r="K15" s="56" t="s">
        <v>191</v>
      </c>
      <c r="L15" s="57" t="str">
        <f>IF(LEFT(L14,1)="C",L14,MID(L14,4,2))</f>
        <v>20</v>
      </c>
      <c r="P15" s="52" t="str">
        <f t="shared" si="0"/>
        <v>AllAll5. Offices, Hotels, Finance, ServicesNoAllAllAll</v>
      </c>
      <c r="Q15" t="s">
        <v>48</v>
      </c>
      <c r="R15" t="s">
        <v>48</v>
      </c>
      <c r="S15" t="s">
        <v>212</v>
      </c>
      <c r="T15" t="s">
        <v>84</v>
      </c>
      <c r="U15" t="s">
        <v>48</v>
      </c>
      <c r="V15" t="s">
        <v>48</v>
      </c>
      <c r="W15" t="s">
        <v>48</v>
      </c>
      <c r="X15" t="s">
        <v>211</v>
      </c>
    </row>
    <row r="16" spans="1:24" ht="15" thickBot="1" x14ac:dyDescent="0.35">
      <c r="C16" s="17"/>
      <c r="D16" s="18"/>
      <c r="H16" s="17"/>
      <c r="I16" s="17"/>
      <c r="K16" s="58" t="s">
        <v>192</v>
      </c>
      <c r="L16" s="59" t="str">
        <f>IF(LEFT(L14,1)="C","",RIGHT(L14,2))</f>
        <v>20</v>
      </c>
      <c r="P16" s="52" t="str">
        <f t="shared" si="0"/>
        <v>AllAll6. SchoolsNoAllAllAll</v>
      </c>
      <c r="Q16" t="s">
        <v>48</v>
      </c>
      <c r="R16" t="s">
        <v>48</v>
      </c>
      <c r="S16" t="s">
        <v>214</v>
      </c>
      <c r="T16" t="s">
        <v>84</v>
      </c>
      <c r="U16" t="s">
        <v>48</v>
      </c>
      <c r="V16" t="s">
        <v>48</v>
      </c>
      <c r="W16" t="s">
        <v>48</v>
      </c>
      <c r="X16" t="s">
        <v>213</v>
      </c>
    </row>
    <row r="17" spans="3:24" x14ac:dyDescent="0.3">
      <c r="C17" s="17"/>
      <c r="D17" s="18"/>
      <c r="H17" s="17"/>
      <c r="I17" s="17"/>
      <c r="K17" s="44"/>
      <c r="P17" s="52" t="str">
        <f t="shared" si="0"/>
        <v>AllAll7. Institutional/GovernmentNoAllAllAll</v>
      </c>
      <c r="Q17" t="s">
        <v>48</v>
      </c>
      <c r="R17" t="s">
        <v>48</v>
      </c>
      <c r="S17" t="s">
        <v>30</v>
      </c>
      <c r="T17" t="s">
        <v>84</v>
      </c>
      <c r="U17" t="s">
        <v>48</v>
      </c>
      <c r="V17" t="s">
        <v>48</v>
      </c>
      <c r="W17" t="s">
        <v>48</v>
      </c>
      <c r="X17" t="s">
        <v>180</v>
      </c>
    </row>
    <row r="18" spans="3:24" x14ac:dyDescent="0.3">
      <c r="C18" s="17"/>
      <c r="D18" s="17"/>
      <c r="H18" s="17"/>
      <c r="I18" s="17"/>
      <c r="P18" s="52" t="str">
        <f t="shared" si="0"/>
        <v>AllAllAllNoAllAll20 to 199.99 kW</v>
      </c>
      <c r="Q18" t="s">
        <v>48</v>
      </c>
      <c r="R18" t="s">
        <v>48</v>
      </c>
      <c r="S18" t="s">
        <v>48</v>
      </c>
      <c r="T18" t="s">
        <v>84</v>
      </c>
      <c r="U18" t="s">
        <v>48</v>
      </c>
      <c r="V18" t="s">
        <v>48</v>
      </c>
      <c r="W18" t="s">
        <v>88</v>
      </c>
      <c r="X18" t="s">
        <v>199</v>
      </c>
    </row>
    <row r="19" spans="3:24" x14ac:dyDescent="0.3">
      <c r="C19" s="17"/>
      <c r="D19" s="17"/>
      <c r="H19" s="17"/>
      <c r="I19" s="17"/>
      <c r="P19" s="52" t="str">
        <f t="shared" si="0"/>
        <v>AllAllAllNoAllAll200 kW and above</v>
      </c>
      <c r="Q19" t="s">
        <v>48</v>
      </c>
      <c r="R19" t="s">
        <v>48</v>
      </c>
      <c r="S19" t="s">
        <v>48</v>
      </c>
      <c r="T19" t="s">
        <v>84</v>
      </c>
      <c r="U19" t="s">
        <v>48</v>
      </c>
      <c r="V19" t="s">
        <v>48</v>
      </c>
      <c r="W19" t="s">
        <v>89</v>
      </c>
      <c r="X19" t="s">
        <v>200</v>
      </c>
    </row>
    <row r="20" spans="3:24" x14ac:dyDescent="0.3">
      <c r="C20" s="17"/>
      <c r="D20" s="17"/>
      <c r="H20" s="17"/>
      <c r="P20" s="52" t="str">
        <f t="shared" si="0"/>
        <v>AllAllAllNoAllAllBelow 20 kW</v>
      </c>
      <c r="Q20" t="s">
        <v>48</v>
      </c>
      <c r="R20" t="s">
        <v>48</v>
      </c>
      <c r="S20" t="s">
        <v>48</v>
      </c>
      <c r="T20" t="s">
        <v>84</v>
      </c>
      <c r="U20" t="s">
        <v>48</v>
      </c>
      <c r="V20" t="s">
        <v>48</v>
      </c>
      <c r="W20" t="s">
        <v>216</v>
      </c>
      <c r="X20" t="s">
        <v>215</v>
      </c>
    </row>
    <row r="21" spans="3:24" x14ac:dyDescent="0.3">
      <c r="D21" s="17"/>
      <c r="H21" s="17"/>
    </row>
    <row r="22" spans="3:24" x14ac:dyDescent="0.3">
      <c r="D22" s="17"/>
    </row>
    <row r="54" spans="3:3" x14ac:dyDescent="0.3">
      <c r="C54" s="9"/>
    </row>
    <row r="55" spans="3:3" x14ac:dyDescent="0.3">
      <c r="C55" s="9"/>
    </row>
    <row r="56" spans="3:3" x14ac:dyDescent="0.3">
      <c r="C56" s="9"/>
    </row>
    <row r="57" spans="3:3" x14ac:dyDescent="0.3">
      <c r="C57" s="9"/>
    </row>
    <row r="58" spans="3:3" x14ac:dyDescent="0.3">
      <c r="C58" s="9"/>
    </row>
    <row r="59" spans="3:3" x14ac:dyDescent="0.3">
      <c r="C59" s="9"/>
    </row>
    <row r="60" spans="3:3" x14ac:dyDescent="0.3">
      <c r="C60" s="9"/>
    </row>
    <row r="61" spans="3:3" x14ac:dyDescent="0.3">
      <c r="C61" s="9"/>
    </row>
    <row r="62" spans="3:3" x14ac:dyDescent="0.3">
      <c r="C62" s="9"/>
    </row>
    <row r="63" spans="3:3" x14ac:dyDescent="0.3">
      <c r="C63" s="9"/>
    </row>
    <row r="64" spans="3:3" x14ac:dyDescent="0.3">
      <c r="C64" s="9"/>
    </row>
  </sheetData>
  <phoneticPr fontId="4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filterMode="1">
    <tabColor theme="1"/>
  </sheetPr>
  <dimension ref="A1:DR379"/>
  <sheetViews>
    <sheetView zoomScale="70" zoomScaleNormal="70" workbookViewId="0">
      <pane xSplit="15" ySplit="1" topLeftCell="P39" activePane="bottomRight" state="frozen"/>
      <selection activeCell="O7" sqref="O7"/>
      <selection pane="topRight" activeCell="O7" sqref="O7"/>
      <selection pane="bottomLeft" activeCell="O7" sqref="O7"/>
      <selection pane="bottomRight" activeCell="O7" sqref="O7"/>
    </sheetView>
  </sheetViews>
  <sheetFormatPr defaultRowHeight="14.4" x14ac:dyDescent="0.3"/>
  <cols>
    <col min="1" max="1" width="90.21875" bestFit="1" customWidth="1"/>
    <col min="2" max="2" width="12" bestFit="1" customWidth="1"/>
    <col min="3" max="3" width="36" bestFit="1" customWidth="1"/>
    <col min="4" max="4" width="5.44140625" bestFit="1" customWidth="1"/>
    <col min="5" max="5" width="23" bestFit="1" customWidth="1"/>
    <col min="6" max="6" width="36" bestFit="1" customWidth="1"/>
    <col min="7" max="7" width="8.6640625" bestFit="1" customWidth="1"/>
    <col min="8" max="8" width="9.5546875" bestFit="1" customWidth="1"/>
    <col min="9" max="9" width="9.5546875" customWidth="1"/>
    <col min="10" max="10" width="18.88671875" bestFit="1" customWidth="1"/>
    <col min="11" max="11" width="25.6640625" bestFit="1" customWidth="1"/>
    <col min="12" max="12" width="12.109375" style="21" bestFit="1" customWidth="1"/>
    <col min="13" max="13" width="9.109375" style="25" bestFit="1" customWidth="1"/>
    <col min="14" max="14" width="8.6640625" bestFit="1" customWidth="1"/>
    <col min="15" max="16" width="11.109375" bestFit="1" customWidth="1"/>
    <col min="17" max="17" width="12" bestFit="1" customWidth="1"/>
    <col min="18" max="18" width="7.44140625" bestFit="1" customWidth="1"/>
    <col min="19" max="19" width="12.88671875" bestFit="1" customWidth="1"/>
    <col min="20" max="20" width="10.5546875" bestFit="1" customWidth="1"/>
    <col min="21" max="23" width="12.44140625" bestFit="1" customWidth="1"/>
    <col min="24" max="32" width="11.109375" bestFit="1" customWidth="1"/>
    <col min="33" max="34" width="12.44140625" bestFit="1" customWidth="1"/>
    <col min="35" max="37" width="11.109375" bestFit="1" customWidth="1"/>
    <col min="38" max="42" width="12.44140625" bestFit="1" customWidth="1"/>
    <col min="43" max="45" width="11.109375" bestFit="1" customWidth="1"/>
    <col min="46" max="69" width="10" bestFit="1" customWidth="1"/>
    <col min="70" max="70" width="12.44140625" bestFit="1" customWidth="1"/>
    <col min="71" max="71" width="13.44140625" bestFit="1" customWidth="1"/>
    <col min="72" max="73" width="12.44140625" bestFit="1" customWidth="1"/>
    <col min="74" max="77" width="13.44140625" bestFit="1" customWidth="1"/>
    <col min="78" max="78" width="12.44140625" bestFit="1" customWidth="1"/>
    <col min="79" max="81" width="13.44140625" bestFit="1" customWidth="1"/>
    <col min="82" max="83" width="12.44140625" bestFit="1" customWidth="1"/>
    <col min="84" max="84" width="13.44140625" bestFit="1" customWidth="1"/>
    <col min="85" max="85" width="12.44140625" bestFit="1" customWidth="1"/>
    <col min="86" max="90" width="13.44140625" bestFit="1" customWidth="1"/>
    <col min="91" max="91" width="12.44140625" bestFit="1" customWidth="1"/>
    <col min="92" max="92" width="12.109375" bestFit="1" customWidth="1"/>
    <col min="93" max="93" width="13.44140625" bestFit="1" customWidth="1"/>
    <col min="94" max="117" width="12.44140625" bestFit="1" customWidth="1"/>
    <col min="118" max="118" width="24.33203125" bestFit="1" customWidth="1"/>
    <col min="119" max="120" width="12.33203125" bestFit="1" customWidth="1"/>
    <col min="121" max="121" width="15" customWidth="1"/>
  </cols>
  <sheetData>
    <row r="1" spans="1:122" x14ac:dyDescent="0.3">
      <c r="A1" t="s">
        <v>95</v>
      </c>
      <c r="B1" t="s">
        <v>174</v>
      </c>
      <c r="C1" t="s">
        <v>175</v>
      </c>
      <c r="D1" t="s">
        <v>154</v>
      </c>
      <c r="E1" t="s">
        <v>155</v>
      </c>
      <c r="F1" t="s">
        <v>156</v>
      </c>
      <c r="G1" t="s">
        <v>157</v>
      </c>
      <c r="H1" t="s">
        <v>158</v>
      </c>
      <c r="I1" t="s">
        <v>182</v>
      </c>
      <c r="J1" t="s">
        <v>159</v>
      </c>
      <c r="K1" t="s">
        <v>39</v>
      </c>
      <c r="L1" s="21" t="s">
        <v>160</v>
      </c>
      <c r="M1" s="25" t="s">
        <v>167</v>
      </c>
      <c r="N1" t="s">
        <v>168</v>
      </c>
      <c r="O1" t="s">
        <v>161</v>
      </c>
      <c r="P1" t="s">
        <v>177</v>
      </c>
      <c r="Q1" t="s">
        <v>176</v>
      </c>
      <c r="R1" t="s">
        <v>149</v>
      </c>
      <c r="S1" t="s">
        <v>150</v>
      </c>
      <c r="T1" t="s">
        <v>162</v>
      </c>
      <c r="U1" t="s">
        <v>151</v>
      </c>
      <c r="V1" t="s">
        <v>5</v>
      </c>
      <c r="W1" t="s">
        <v>6</v>
      </c>
      <c r="X1" t="s">
        <v>7</v>
      </c>
      <c r="Y1" t="s">
        <v>8</v>
      </c>
      <c r="Z1" t="s">
        <v>9</v>
      </c>
      <c r="AA1" t="s">
        <v>10</v>
      </c>
      <c r="AB1" t="s">
        <v>11</v>
      </c>
      <c r="AC1" t="s">
        <v>12</v>
      </c>
      <c r="AD1" t="s">
        <v>13</v>
      </c>
      <c r="AE1" t="s">
        <v>14</v>
      </c>
      <c r="AF1" t="s">
        <v>15</v>
      </c>
      <c r="AG1" t="s">
        <v>16</v>
      </c>
      <c r="AH1" t="s">
        <v>17</v>
      </c>
      <c r="AI1" t="s">
        <v>18</v>
      </c>
      <c r="AJ1" t="s">
        <v>19</v>
      </c>
      <c r="AK1" t="s">
        <v>20</v>
      </c>
      <c r="AL1" t="s">
        <v>21</v>
      </c>
      <c r="AM1" t="s">
        <v>22</v>
      </c>
      <c r="AN1" t="s">
        <v>23</v>
      </c>
      <c r="AO1" t="s">
        <v>24</v>
      </c>
      <c r="AP1" t="s">
        <v>25</v>
      </c>
      <c r="AQ1" t="s">
        <v>26</v>
      </c>
      <c r="AR1" t="s">
        <v>27</v>
      </c>
      <c r="AS1" t="s">
        <v>28</v>
      </c>
      <c r="AT1" t="s">
        <v>60</v>
      </c>
      <c r="AU1" t="s">
        <v>61</v>
      </c>
      <c r="AV1" t="s">
        <v>62</v>
      </c>
      <c r="AW1" t="s">
        <v>63</v>
      </c>
      <c r="AX1" t="s">
        <v>64</v>
      </c>
      <c r="AY1" t="s">
        <v>65</v>
      </c>
      <c r="AZ1" t="s">
        <v>66</v>
      </c>
      <c r="BA1" t="s">
        <v>67</v>
      </c>
      <c r="BB1" t="s">
        <v>68</v>
      </c>
      <c r="BC1" t="s">
        <v>69</v>
      </c>
      <c r="BD1" t="s">
        <v>70</v>
      </c>
      <c r="BE1" t="s">
        <v>71</v>
      </c>
      <c r="BF1" t="s">
        <v>72</v>
      </c>
      <c r="BG1" t="s">
        <v>73</v>
      </c>
      <c r="BH1" t="s">
        <v>74</v>
      </c>
      <c r="BI1" t="s">
        <v>75</v>
      </c>
      <c r="BJ1" t="s">
        <v>76</v>
      </c>
      <c r="BK1" t="s">
        <v>77</v>
      </c>
      <c r="BL1" t="s">
        <v>78</v>
      </c>
      <c r="BM1" t="s">
        <v>79</v>
      </c>
      <c r="BN1" t="s">
        <v>80</v>
      </c>
      <c r="BO1" t="s">
        <v>81</v>
      </c>
      <c r="BP1" t="s">
        <v>82</v>
      </c>
      <c r="BQ1" t="s">
        <v>83</v>
      </c>
      <c r="BR1" t="s">
        <v>101</v>
      </c>
      <c r="BS1" t="s">
        <v>102</v>
      </c>
      <c r="BT1" t="s">
        <v>103</v>
      </c>
      <c r="BU1" t="s">
        <v>104</v>
      </c>
      <c r="BV1" t="s">
        <v>105</v>
      </c>
      <c r="BW1" t="s">
        <v>106</v>
      </c>
      <c r="BX1" t="s">
        <v>107</v>
      </c>
      <c r="BY1" t="s">
        <v>108</v>
      </c>
      <c r="BZ1" t="s">
        <v>109</v>
      </c>
      <c r="CA1" t="s">
        <v>110</v>
      </c>
      <c r="CB1" t="s">
        <v>111</v>
      </c>
      <c r="CC1" t="s">
        <v>112</v>
      </c>
      <c r="CD1" t="s">
        <v>113</v>
      </c>
      <c r="CE1" t="s">
        <v>114</v>
      </c>
      <c r="CF1" t="s">
        <v>115</v>
      </c>
      <c r="CG1" t="s">
        <v>116</v>
      </c>
      <c r="CH1" t="s">
        <v>117</v>
      </c>
      <c r="CI1" t="s">
        <v>118</v>
      </c>
      <c r="CJ1" t="s">
        <v>119</v>
      </c>
      <c r="CK1" t="s">
        <v>120</v>
      </c>
      <c r="CL1" t="s">
        <v>121</v>
      </c>
      <c r="CM1" t="s">
        <v>122</v>
      </c>
      <c r="CN1" t="s">
        <v>123</v>
      </c>
      <c r="CO1" t="s">
        <v>124</v>
      </c>
      <c r="CP1" t="s">
        <v>125</v>
      </c>
      <c r="CQ1" t="s">
        <v>126</v>
      </c>
      <c r="CR1" t="s">
        <v>127</v>
      </c>
      <c r="CS1" t="s">
        <v>128</v>
      </c>
      <c r="CT1" t="s">
        <v>129</v>
      </c>
      <c r="CU1" t="s">
        <v>130</v>
      </c>
      <c r="CV1" t="s">
        <v>131</v>
      </c>
      <c r="CW1" t="s">
        <v>132</v>
      </c>
      <c r="CX1" t="s">
        <v>133</v>
      </c>
      <c r="CY1" t="s">
        <v>134</v>
      </c>
      <c r="CZ1" t="s">
        <v>135</v>
      </c>
      <c r="DA1" t="s">
        <v>136</v>
      </c>
      <c r="DB1" t="s">
        <v>137</v>
      </c>
      <c r="DC1" t="s">
        <v>138</v>
      </c>
      <c r="DD1" t="s">
        <v>139</v>
      </c>
      <c r="DE1" t="s">
        <v>140</v>
      </c>
      <c r="DF1" t="s">
        <v>141</v>
      </c>
      <c r="DG1" t="s">
        <v>142</v>
      </c>
      <c r="DH1" t="s">
        <v>143</v>
      </c>
      <c r="DI1" t="s">
        <v>144</v>
      </c>
      <c r="DJ1" t="s">
        <v>145</v>
      </c>
      <c r="DK1" t="s">
        <v>146</v>
      </c>
      <c r="DL1" t="s">
        <v>147</v>
      </c>
      <c r="DM1" t="s">
        <v>148</v>
      </c>
      <c r="DN1" t="s">
        <v>223</v>
      </c>
      <c r="DO1" t="s">
        <v>224</v>
      </c>
      <c r="DP1" t="s">
        <v>225</v>
      </c>
      <c r="DQ1" t="s">
        <v>226</v>
      </c>
      <c r="DR1" t="s">
        <v>227</v>
      </c>
    </row>
    <row r="2" spans="1:122" hidden="1" x14ac:dyDescent="0.3">
      <c r="A2" t="str">
        <f>C2&amp;"_"&amp;K2&amp;"_"&amp;IF(L2="","Average Event Day",L2&amp;"_"&amp;M2&amp;"-"&amp;N2)</f>
        <v>Segment_Product_date_he_start-he_end</v>
      </c>
      <c r="B2" t="s">
        <v>174</v>
      </c>
      <c r="C2" t="s">
        <v>175</v>
      </c>
      <c r="D2" t="s">
        <v>154</v>
      </c>
      <c r="E2" t="s">
        <v>155</v>
      </c>
      <c r="F2" t="s">
        <v>156</v>
      </c>
      <c r="G2" t="s">
        <v>157</v>
      </c>
      <c r="H2" t="s">
        <v>158</v>
      </c>
      <c r="I2" t="s">
        <v>182</v>
      </c>
      <c r="J2" t="s">
        <v>159</v>
      </c>
      <c r="K2" t="s">
        <v>39</v>
      </c>
      <c r="L2" t="s">
        <v>160</v>
      </c>
      <c r="M2" t="s">
        <v>167</v>
      </c>
      <c r="N2" t="s">
        <v>168</v>
      </c>
      <c r="O2" t="s">
        <v>236</v>
      </c>
      <c r="P2" t="s">
        <v>177</v>
      </c>
      <c r="Q2" t="s">
        <v>176</v>
      </c>
      <c r="R2" t="s">
        <v>149</v>
      </c>
      <c r="S2" t="s">
        <v>150</v>
      </c>
      <c r="T2" t="s">
        <v>162</v>
      </c>
      <c r="U2" t="s">
        <v>151</v>
      </c>
      <c r="V2" t="s">
        <v>237</v>
      </c>
      <c r="W2" t="s">
        <v>238</v>
      </c>
      <c r="X2" t="s">
        <v>239</v>
      </c>
      <c r="Y2" t="s">
        <v>240</v>
      </c>
      <c r="Z2" t="s">
        <v>241</v>
      </c>
      <c r="AA2" t="s">
        <v>242</v>
      </c>
      <c r="AB2" t="s">
        <v>243</v>
      </c>
      <c r="AC2" t="s">
        <v>244</v>
      </c>
      <c r="AD2" t="s">
        <v>245</v>
      </c>
      <c r="AE2" t="s">
        <v>246</v>
      </c>
      <c r="AF2" t="s">
        <v>247</v>
      </c>
      <c r="AG2" t="s">
        <v>248</v>
      </c>
      <c r="AH2" t="s">
        <v>249</v>
      </c>
      <c r="AI2" t="s">
        <v>250</v>
      </c>
      <c r="AJ2" t="s">
        <v>251</v>
      </c>
      <c r="AK2" t="s">
        <v>252</v>
      </c>
      <c r="AL2" t="s">
        <v>253</v>
      </c>
      <c r="AM2" t="s">
        <v>254</v>
      </c>
      <c r="AN2" t="s">
        <v>255</v>
      </c>
      <c r="AO2" t="s">
        <v>256</v>
      </c>
      <c r="AP2" t="s">
        <v>257</v>
      </c>
      <c r="AQ2" t="s">
        <v>258</v>
      </c>
      <c r="AR2" t="s">
        <v>259</v>
      </c>
      <c r="AS2" t="s">
        <v>260</v>
      </c>
      <c r="AT2" t="s">
        <v>60</v>
      </c>
      <c r="AU2" t="s">
        <v>61</v>
      </c>
      <c r="AV2" t="s">
        <v>62</v>
      </c>
      <c r="AW2" t="s">
        <v>63</v>
      </c>
      <c r="AX2" t="s">
        <v>64</v>
      </c>
      <c r="AY2" t="s">
        <v>65</v>
      </c>
      <c r="AZ2" t="s">
        <v>66</v>
      </c>
      <c r="BA2" t="s">
        <v>67</v>
      </c>
      <c r="BB2" t="s">
        <v>68</v>
      </c>
      <c r="BC2" t="s">
        <v>69</v>
      </c>
      <c r="BD2" t="s">
        <v>70</v>
      </c>
      <c r="BE2" t="s">
        <v>71</v>
      </c>
      <c r="BF2" t="s">
        <v>72</v>
      </c>
      <c r="BG2" t="s">
        <v>73</v>
      </c>
      <c r="BH2" t="s">
        <v>74</v>
      </c>
      <c r="BI2" t="s">
        <v>75</v>
      </c>
      <c r="BJ2" t="s">
        <v>76</v>
      </c>
      <c r="BK2" t="s">
        <v>77</v>
      </c>
      <c r="BL2" t="s">
        <v>78</v>
      </c>
      <c r="BM2" t="s">
        <v>79</v>
      </c>
      <c r="BN2" t="s">
        <v>80</v>
      </c>
      <c r="BO2" t="s">
        <v>81</v>
      </c>
      <c r="BP2" t="s">
        <v>82</v>
      </c>
      <c r="BQ2" t="s">
        <v>83</v>
      </c>
      <c r="BR2" t="s">
        <v>101</v>
      </c>
      <c r="BS2" t="s">
        <v>102</v>
      </c>
      <c r="BT2" t="s">
        <v>103</v>
      </c>
      <c r="BU2" t="s">
        <v>104</v>
      </c>
      <c r="BV2" t="s">
        <v>105</v>
      </c>
      <c r="BW2" t="s">
        <v>106</v>
      </c>
      <c r="BX2" t="s">
        <v>107</v>
      </c>
      <c r="BY2" t="s">
        <v>108</v>
      </c>
      <c r="BZ2" t="s">
        <v>109</v>
      </c>
      <c r="CA2" t="s">
        <v>110</v>
      </c>
      <c r="CB2" t="s">
        <v>111</v>
      </c>
      <c r="CC2" t="s">
        <v>112</v>
      </c>
      <c r="CD2" t="s">
        <v>113</v>
      </c>
      <c r="CE2" t="s">
        <v>114</v>
      </c>
      <c r="CF2" t="s">
        <v>115</v>
      </c>
      <c r="CG2" t="s">
        <v>116</v>
      </c>
      <c r="CH2" t="s">
        <v>117</v>
      </c>
      <c r="CI2" t="s">
        <v>118</v>
      </c>
      <c r="CJ2" t="s">
        <v>119</v>
      </c>
      <c r="CK2" t="s">
        <v>120</v>
      </c>
      <c r="CL2" t="s">
        <v>121</v>
      </c>
      <c r="CM2" t="s">
        <v>122</v>
      </c>
      <c r="CN2" t="s">
        <v>123</v>
      </c>
      <c r="CO2" t="s">
        <v>124</v>
      </c>
      <c r="CP2" t="s">
        <v>125</v>
      </c>
      <c r="CQ2" t="s">
        <v>126</v>
      </c>
      <c r="CR2" t="s">
        <v>127</v>
      </c>
      <c r="CS2" t="s">
        <v>128</v>
      </c>
      <c r="CT2" t="s">
        <v>129</v>
      </c>
      <c r="CU2" t="s">
        <v>130</v>
      </c>
      <c r="CV2" t="s">
        <v>131</v>
      </c>
      <c r="CW2" t="s">
        <v>132</v>
      </c>
      <c r="CX2" t="s">
        <v>133</v>
      </c>
      <c r="CY2" t="s">
        <v>134</v>
      </c>
      <c r="CZ2" t="s">
        <v>135</v>
      </c>
      <c r="DA2" t="s">
        <v>136</v>
      </c>
      <c r="DB2" t="s">
        <v>137</v>
      </c>
      <c r="DC2" t="s">
        <v>138</v>
      </c>
      <c r="DD2" t="s">
        <v>139</v>
      </c>
      <c r="DE2" t="s">
        <v>140</v>
      </c>
      <c r="DF2" t="s">
        <v>141</v>
      </c>
      <c r="DG2" t="s">
        <v>142</v>
      </c>
      <c r="DH2" t="s">
        <v>143</v>
      </c>
      <c r="DI2" t="s">
        <v>144</v>
      </c>
      <c r="DJ2" t="s">
        <v>145</v>
      </c>
      <c r="DK2" t="s">
        <v>146</v>
      </c>
      <c r="DL2" t="s">
        <v>147</v>
      </c>
      <c r="DM2" t="s">
        <v>148</v>
      </c>
      <c r="DN2" t="s">
        <v>223</v>
      </c>
      <c r="DO2" t="s">
        <v>224</v>
      </c>
      <c r="DP2" t="s">
        <v>225</v>
      </c>
      <c r="DQ2" t="s">
        <v>226</v>
      </c>
      <c r="DR2" t="s">
        <v>227</v>
      </c>
    </row>
    <row r="3" spans="1:122" hidden="1" x14ac:dyDescent="0.3">
      <c r="A3" t="str">
        <f>C3&amp;"_"&amp;K3&amp;"_"&amp;IF(L3="","Average Event Day",L3&amp;"_"&amp;M3&amp;"-"&amp;N3)</f>
        <v>Aggregator-CPOWER_All Day Ahead_Average Event Day</v>
      </c>
      <c r="B3" t="s">
        <v>49</v>
      </c>
      <c r="C3" t="s">
        <v>202</v>
      </c>
      <c r="D3" t="s">
        <v>48</v>
      </c>
      <c r="E3" t="s">
        <v>203</v>
      </c>
      <c r="F3" t="s">
        <v>48</v>
      </c>
      <c r="G3" t="s">
        <v>84</v>
      </c>
      <c r="H3" t="s">
        <v>48</v>
      </c>
      <c r="I3" t="s">
        <v>48</v>
      </c>
      <c r="J3" t="s">
        <v>48</v>
      </c>
      <c r="K3" t="s">
        <v>204</v>
      </c>
      <c r="L3"/>
      <c r="M3"/>
      <c r="O3">
        <v>70</v>
      </c>
      <c r="P3">
        <v>67.800003050000001</v>
      </c>
      <c r="Q3">
        <v>1</v>
      </c>
      <c r="R3">
        <v>0</v>
      </c>
      <c r="S3">
        <v>0</v>
      </c>
      <c r="T3">
        <v>0</v>
      </c>
      <c r="U3">
        <v>0</v>
      </c>
      <c r="V3">
        <v>1595.4866999999999</v>
      </c>
      <c r="W3">
        <v>1627.3620000000001</v>
      </c>
      <c r="X3">
        <v>1581.4992</v>
      </c>
      <c r="Y3">
        <v>1663.0992000000001</v>
      </c>
      <c r="Z3">
        <v>1885.3291999999999</v>
      </c>
      <c r="AA3">
        <v>2011.0228999999999</v>
      </c>
      <c r="AB3">
        <v>2851.3838000000001</v>
      </c>
      <c r="AC3">
        <v>4072.1563999999998</v>
      </c>
      <c r="AD3">
        <v>4844.4993999999997</v>
      </c>
      <c r="AE3">
        <v>5003.5965999999999</v>
      </c>
      <c r="AF3">
        <v>5877.6718000000001</v>
      </c>
      <c r="AG3">
        <v>6136.7295999999997</v>
      </c>
      <c r="AH3">
        <v>6414.6063000000004</v>
      </c>
      <c r="AI3">
        <v>6537.5168000000003</v>
      </c>
      <c r="AJ3">
        <v>6523.4083000000001</v>
      </c>
      <c r="AK3">
        <v>6731.433</v>
      </c>
      <c r="AL3">
        <v>6807.2212</v>
      </c>
      <c r="AM3">
        <v>6611.4561999999996</v>
      </c>
      <c r="AN3">
        <v>6532.1715000000004</v>
      </c>
      <c r="AO3">
        <v>5863.8723</v>
      </c>
      <c r="AP3">
        <v>5261.5905000000002</v>
      </c>
      <c r="AQ3">
        <v>3582.7642000000001</v>
      </c>
      <c r="AR3">
        <v>2372.7944000000002</v>
      </c>
      <c r="AS3">
        <v>1795.0175999999999</v>
      </c>
      <c r="AT3">
        <v>75.405390999999995</v>
      </c>
      <c r="AU3">
        <v>76.048713000000006</v>
      </c>
      <c r="AV3">
        <v>76.056157999999996</v>
      </c>
      <c r="AW3">
        <v>75.547702000000001</v>
      </c>
      <c r="AX3">
        <v>75.187336999999999</v>
      </c>
      <c r="AY3">
        <v>74.407235999999997</v>
      </c>
      <c r="AZ3">
        <v>74.258824000000004</v>
      </c>
      <c r="BA3">
        <v>73.860436000000007</v>
      </c>
      <c r="BB3">
        <v>73.450474</v>
      </c>
      <c r="BC3">
        <v>72.835104000000001</v>
      </c>
      <c r="BD3">
        <v>72.595135999999997</v>
      </c>
      <c r="BE3">
        <v>72.625225999999998</v>
      </c>
      <c r="BF3">
        <v>71.883032</v>
      </c>
      <c r="BG3">
        <v>71.504577999999995</v>
      </c>
      <c r="BH3">
        <v>71.223406999999995</v>
      </c>
      <c r="BI3">
        <v>71.414344999999997</v>
      </c>
      <c r="BJ3">
        <v>71.480468000000002</v>
      </c>
      <c r="BK3">
        <v>71.843519999999998</v>
      </c>
      <c r="BL3">
        <v>72.488955000000004</v>
      </c>
      <c r="BM3">
        <v>73.271136999999996</v>
      </c>
      <c r="BN3">
        <v>73.608823999999998</v>
      </c>
      <c r="BO3">
        <v>73.886028999999994</v>
      </c>
      <c r="BP3">
        <v>74.660205000000005</v>
      </c>
      <c r="BQ3">
        <v>75.255626000000007</v>
      </c>
      <c r="BR3">
        <v>90.326329999999999</v>
      </c>
      <c r="BS3">
        <v>43.836910000000003</v>
      </c>
      <c r="BT3">
        <v>136.1157</v>
      </c>
      <c r="BU3">
        <v>110.4277</v>
      </c>
      <c r="BV3">
        <v>34.367620000000002</v>
      </c>
      <c r="BW3">
        <v>82.607990000000001</v>
      </c>
      <c r="BX3">
        <v>83.207999999999998</v>
      </c>
      <c r="BY3">
        <v>-44.761560000000003</v>
      </c>
      <c r="BZ3">
        <v>-159.47309999999999</v>
      </c>
      <c r="CA3">
        <v>-37.238019999999999</v>
      </c>
      <c r="CB3">
        <v>-38.083919999999999</v>
      </c>
      <c r="CC3">
        <v>24.443460000000002</v>
      </c>
      <c r="CD3">
        <v>-7.1520789999999996</v>
      </c>
      <c r="CE3">
        <v>34.647440000000003</v>
      </c>
      <c r="CF3">
        <v>31.283349999999999</v>
      </c>
      <c r="CG3">
        <v>-214.471</v>
      </c>
      <c r="CH3">
        <v>-198.1404</v>
      </c>
      <c r="CI3">
        <v>302.51530000000002</v>
      </c>
      <c r="CJ3">
        <v>498.07909999999998</v>
      </c>
      <c r="CK3">
        <v>773.03269999999998</v>
      </c>
      <c r="CL3">
        <v>171.32</v>
      </c>
      <c r="CM3">
        <v>-161.32679999999999</v>
      </c>
      <c r="CN3">
        <v>47.554490000000001</v>
      </c>
      <c r="CO3">
        <v>99.558300000000003</v>
      </c>
      <c r="CP3">
        <v>611.96180000000004</v>
      </c>
      <c r="CQ3">
        <v>2053.9960000000001</v>
      </c>
      <c r="CR3">
        <v>1650.5</v>
      </c>
      <c r="CS3">
        <v>310.48450000000003</v>
      </c>
      <c r="CT3">
        <v>185.9057</v>
      </c>
      <c r="CU3">
        <v>162.81989999999999</v>
      </c>
      <c r="CV3">
        <v>202.1771</v>
      </c>
      <c r="CW3">
        <v>310.26830000000001</v>
      </c>
      <c r="CX3">
        <v>363.84910000000002</v>
      </c>
      <c r="CY3">
        <v>923.13239999999996</v>
      </c>
      <c r="CZ3">
        <v>768.67179999999996</v>
      </c>
      <c r="DA3">
        <v>1244.1300000000001</v>
      </c>
      <c r="DB3">
        <v>270.80090000000001</v>
      </c>
      <c r="DC3">
        <v>2457.4740000000002</v>
      </c>
      <c r="DD3">
        <v>2750.8919999999998</v>
      </c>
      <c r="DE3">
        <v>1742.605</v>
      </c>
      <c r="DF3">
        <v>3037.3330000000001</v>
      </c>
      <c r="DG3">
        <v>3063.5830000000001</v>
      </c>
      <c r="DH3">
        <v>1050.9580000000001</v>
      </c>
      <c r="DI3">
        <v>1612.3109999999999</v>
      </c>
      <c r="DJ3">
        <v>806.10760000000005</v>
      </c>
      <c r="DK3">
        <v>292.52949999999998</v>
      </c>
      <c r="DL3">
        <v>133.75149999999999</v>
      </c>
      <c r="DM3">
        <v>122.05719999999999</v>
      </c>
      <c r="DP3">
        <v>70</v>
      </c>
      <c r="DQ3">
        <v>1.3680000000000001</v>
      </c>
      <c r="DR3">
        <v>1.3680000000000001</v>
      </c>
    </row>
    <row r="4" spans="1:122" hidden="1" x14ac:dyDescent="0.3">
      <c r="A4" t="str">
        <f>C4&amp;"_"&amp;K4&amp;"_"&amp;IF(L4="","Average Event Day",L4&amp;"_"&amp;M4&amp;"-"&amp;N4)</f>
        <v>Aggregator-CPOWER_All Day Ahead and Day Of_Average Event Day</v>
      </c>
      <c r="B4" t="s">
        <v>49</v>
      </c>
      <c r="C4" t="s">
        <v>202</v>
      </c>
      <c r="D4" t="s">
        <v>48</v>
      </c>
      <c r="E4" t="s">
        <v>203</v>
      </c>
      <c r="F4" t="s">
        <v>48</v>
      </c>
      <c r="G4" t="s">
        <v>84</v>
      </c>
      <c r="H4" t="s">
        <v>48</v>
      </c>
      <c r="I4" t="s">
        <v>48</v>
      </c>
      <c r="J4" t="s">
        <v>48</v>
      </c>
      <c r="K4" t="s">
        <v>171</v>
      </c>
      <c r="L4"/>
      <c r="M4"/>
      <c r="O4">
        <v>121</v>
      </c>
      <c r="P4">
        <v>118.8000031</v>
      </c>
      <c r="Q4">
        <v>1</v>
      </c>
      <c r="R4">
        <v>0</v>
      </c>
      <c r="S4">
        <v>0</v>
      </c>
      <c r="T4">
        <v>0</v>
      </c>
      <c r="U4">
        <v>0</v>
      </c>
      <c r="V4">
        <v>7021.0146999999997</v>
      </c>
      <c r="W4">
        <v>6836.9059999999999</v>
      </c>
      <c r="X4">
        <v>6645.5631999999996</v>
      </c>
      <c r="Y4">
        <v>6954.8311999999996</v>
      </c>
      <c r="Z4">
        <v>7355.1531999999997</v>
      </c>
      <c r="AA4">
        <v>7626.6108999999997</v>
      </c>
      <c r="AB4">
        <v>8854.6758000000009</v>
      </c>
      <c r="AC4">
        <v>9987.2124000000003</v>
      </c>
      <c r="AD4">
        <v>11412.571</v>
      </c>
      <c r="AE4">
        <v>11776.645</v>
      </c>
      <c r="AF4">
        <v>13157.948</v>
      </c>
      <c r="AG4">
        <v>13872.374</v>
      </c>
      <c r="AH4">
        <v>14375.106</v>
      </c>
      <c r="AI4">
        <v>14672.721</v>
      </c>
      <c r="AJ4">
        <v>14743.304</v>
      </c>
      <c r="AK4">
        <v>15095.065000000001</v>
      </c>
      <c r="AL4">
        <v>15569.228999999999</v>
      </c>
      <c r="AM4">
        <v>15271.06</v>
      </c>
      <c r="AN4">
        <v>14792.52</v>
      </c>
      <c r="AO4">
        <v>13755</v>
      </c>
      <c r="AP4">
        <v>13356.958000000001</v>
      </c>
      <c r="AQ4">
        <v>12084.388000000001</v>
      </c>
      <c r="AR4">
        <v>8945.3343999999997</v>
      </c>
      <c r="AS4">
        <v>7733.1495999999997</v>
      </c>
      <c r="AT4">
        <v>75.127347</v>
      </c>
      <c r="AU4">
        <v>75.822935999999999</v>
      </c>
      <c r="AV4">
        <v>75.927563000000006</v>
      </c>
      <c r="AW4">
        <v>75.489850000000004</v>
      </c>
      <c r="AX4">
        <v>75.143418999999994</v>
      </c>
      <c r="AY4">
        <v>74.403756999999999</v>
      </c>
      <c r="AZ4">
        <v>74.294162</v>
      </c>
      <c r="BA4">
        <v>73.969806000000005</v>
      </c>
      <c r="BB4">
        <v>73.624769999999998</v>
      </c>
      <c r="BC4">
        <v>73.035415999999998</v>
      </c>
      <c r="BD4">
        <v>72.783317999999994</v>
      </c>
      <c r="BE4">
        <v>72.814997000000005</v>
      </c>
      <c r="BF4">
        <v>72.121891000000005</v>
      </c>
      <c r="BG4">
        <v>71.853357000000003</v>
      </c>
      <c r="BH4">
        <v>71.482785000000007</v>
      </c>
      <c r="BI4">
        <v>71.542418999999995</v>
      </c>
      <c r="BJ4">
        <v>71.445488999999995</v>
      </c>
      <c r="BK4">
        <v>71.694249999999997</v>
      </c>
      <c r="BL4">
        <v>72.309488000000002</v>
      </c>
      <c r="BM4">
        <v>73.027103999999994</v>
      </c>
      <c r="BN4">
        <v>73.300364999999999</v>
      </c>
      <c r="BO4">
        <v>73.575794000000002</v>
      </c>
      <c r="BP4">
        <v>74.321212000000003</v>
      </c>
      <c r="BQ4">
        <v>74.979215999999994</v>
      </c>
      <c r="BR4">
        <v>100.4594</v>
      </c>
      <c r="BS4">
        <v>76.574269999999999</v>
      </c>
      <c r="BT4">
        <v>194.26769999999999</v>
      </c>
      <c r="BU4">
        <v>149.4562</v>
      </c>
      <c r="BV4">
        <v>83.895809999999997</v>
      </c>
      <c r="BW4">
        <v>64.457909999999998</v>
      </c>
      <c r="BX4">
        <v>21.489529999999998</v>
      </c>
      <c r="BY4">
        <v>-93.440669999999997</v>
      </c>
      <c r="BZ4">
        <v>-127.3481</v>
      </c>
      <c r="CA4">
        <v>17.151</v>
      </c>
      <c r="CB4">
        <v>-116.4057</v>
      </c>
      <c r="CC4">
        <v>-8.3332119999999996</v>
      </c>
      <c r="CD4">
        <v>17.934329999999999</v>
      </c>
      <c r="CE4">
        <v>117.6695</v>
      </c>
      <c r="CF4">
        <v>130.5196</v>
      </c>
      <c r="CG4">
        <v>-117.5039</v>
      </c>
      <c r="CH4">
        <v>-203.46879999999999</v>
      </c>
      <c r="CI4">
        <v>794.19500000000005</v>
      </c>
      <c r="CJ4">
        <v>1718.395</v>
      </c>
      <c r="CK4">
        <v>2487.3159999999998</v>
      </c>
      <c r="CL4">
        <v>1410.3</v>
      </c>
      <c r="CM4">
        <v>-28.459720000000001</v>
      </c>
      <c r="CN4">
        <v>-55.882060000000003</v>
      </c>
      <c r="CO4">
        <v>65.542860000000005</v>
      </c>
      <c r="CP4">
        <v>820.57600000000002</v>
      </c>
      <c r="CQ4">
        <v>2215.701</v>
      </c>
      <c r="CR4">
        <v>1780.546</v>
      </c>
      <c r="CS4">
        <v>410.7525</v>
      </c>
      <c r="CT4">
        <v>276.42989999999998</v>
      </c>
      <c r="CU4">
        <v>265.03550000000001</v>
      </c>
      <c r="CV4">
        <v>333.01130000000001</v>
      </c>
      <c r="CW4">
        <v>525.37599999999998</v>
      </c>
      <c r="CX4">
        <v>627.61620000000005</v>
      </c>
      <c r="CY4">
        <v>1179.973</v>
      </c>
      <c r="CZ4">
        <v>1014.478</v>
      </c>
      <c r="DA4">
        <v>1396.271</v>
      </c>
      <c r="DB4">
        <v>360.8503</v>
      </c>
      <c r="DC4">
        <v>2692.6619999999998</v>
      </c>
      <c r="DD4">
        <v>3049.5390000000002</v>
      </c>
      <c r="DE4">
        <v>2128.4949999999999</v>
      </c>
      <c r="DF4">
        <v>3648.5360000000001</v>
      </c>
      <c r="DG4">
        <v>3587.3449999999998</v>
      </c>
      <c r="DH4">
        <v>1418.653</v>
      </c>
      <c r="DI4">
        <v>1899.7349999999999</v>
      </c>
      <c r="DJ4">
        <v>1098.5889999999999</v>
      </c>
      <c r="DK4">
        <v>399.84210000000002</v>
      </c>
      <c r="DL4">
        <v>171.56530000000001</v>
      </c>
      <c r="DM4">
        <v>178.649</v>
      </c>
      <c r="DP4">
        <v>121</v>
      </c>
      <c r="DQ4">
        <v>3.173</v>
      </c>
      <c r="DR4">
        <v>3.173</v>
      </c>
    </row>
    <row r="5" spans="1:122" x14ac:dyDescent="0.3">
      <c r="A5" t="str">
        <f t="shared" ref="A5:A10" si="0">C5&amp;"_"&amp;K5&amp;"_"&amp;IF(L5="","Average Event Day",L5&amp;"_"&amp;M5&amp;"-"&amp;N5)</f>
        <v>Aggregator-ENEL X NORTH AMERICA_All Day Ahead_Average Event Day</v>
      </c>
      <c r="B5" t="s">
        <v>49</v>
      </c>
      <c r="C5" t="s">
        <v>205</v>
      </c>
      <c r="D5" t="s">
        <v>48</v>
      </c>
      <c r="E5" t="s">
        <v>206</v>
      </c>
      <c r="F5" t="s">
        <v>48</v>
      </c>
      <c r="G5" t="s">
        <v>84</v>
      </c>
      <c r="H5" t="s">
        <v>48</v>
      </c>
      <c r="I5" t="s">
        <v>48</v>
      </c>
      <c r="J5" t="s">
        <v>48</v>
      </c>
      <c r="K5" t="s">
        <v>204</v>
      </c>
      <c r="L5"/>
      <c r="M5"/>
      <c r="Q5">
        <v>1</v>
      </c>
      <c r="R5">
        <v>1</v>
      </c>
      <c r="S5">
        <v>0</v>
      </c>
      <c r="T5">
        <v>1</v>
      </c>
      <c r="U5">
        <v>0</v>
      </c>
      <c r="AT5">
        <v>68.333332999999996</v>
      </c>
      <c r="AU5">
        <v>68.166667000000004</v>
      </c>
      <c r="AV5">
        <v>68.166667000000004</v>
      </c>
      <c r="AW5">
        <v>69</v>
      </c>
      <c r="AX5">
        <v>71.333332999999996</v>
      </c>
      <c r="AY5">
        <v>72.5</v>
      </c>
      <c r="AZ5">
        <v>74.166667000000004</v>
      </c>
      <c r="BA5">
        <v>76.5</v>
      </c>
      <c r="BB5">
        <v>76.5</v>
      </c>
      <c r="BC5">
        <v>77</v>
      </c>
      <c r="BD5">
        <v>75.333332999999996</v>
      </c>
      <c r="BE5">
        <v>74.75</v>
      </c>
      <c r="BF5">
        <v>74.5</v>
      </c>
      <c r="BG5">
        <v>73</v>
      </c>
      <c r="BH5">
        <v>71.166667000000004</v>
      </c>
      <c r="BI5">
        <v>70.166667000000004</v>
      </c>
      <c r="BJ5">
        <v>69.666667000000004</v>
      </c>
      <c r="BK5">
        <v>34.666666999999997</v>
      </c>
      <c r="BL5">
        <v>68.833332999999996</v>
      </c>
      <c r="BM5">
        <v>68.833332999999996</v>
      </c>
      <c r="BN5">
        <v>69.166667000000004</v>
      </c>
      <c r="BO5">
        <v>68.833332999999996</v>
      </c>
      <c r="BP5">
        <v>68.5</v>
      </c>
      <c r="BQ5">
        <v>68.5</v>
      </c>
    </row>
    <row r="6" spans="1:122" x14ac:dyDescent="0.3">
      <c r="A6" t="str">
        <f t="shared" si="0"/>
        <v>Aggregator-ENEL X NORTH AMERICA_All Day Ahead and Day Of_Average Event Day</v>
      </c>
      <c r="B6" t="s">
        <v>49</v>
      </c>
      <c r="C6" t="s">
        <v>205</v>
      </c>
      <c r="D6" t="s">
        <v>48</v>
      </c>
      <c r="E6" t="s">
        <v>206</v>
      </c>
      <c r="F6" t="s">
        <v>48</v>
      </c>
      <c r="G6" t="s">
        <v>84</v>
      </c>
      <c r="H6" t="s">
        <v>48</v>
      </c>
      <c r="I6" t="s">
        <v>48</v>
      </c>
      <c r="J6" t="s">
        <v>48</v>
      </c>
      <c r="K6" t="s">
        <v>171</v>
      </c>
      <c r="L6"/>
      <c r="M6"/>
      <c r="Q6">
        <v>1</v>
      </c>
      <c r="R6">
        <v>1</v>
      </c>
      <c r="S6">
        <v>0</v>
      </c>
      <c r="T6">
        <v>1</v>
      </c>
      <c r="U6">
        <v>0</v>
      </c>
      <c r="AT6">
        <v>68.333332999999996</v>
      </c>
      <c r="AU6">
        <v>68.166667000000004</v>
      </c>
      <c r="AV6">
        <v>68.166667000000004</v>
      </c>
      <c r="AW6">
        <v>69</v>
      </c>
      <c r="AX6">
        <v>71.333332999999996</v>
      </c>
      <c r="AY6">
        <v>72.5</v>
      </c>
      <c r="AZ6">
        <v>74.166667000000004</v>
      </c>
      <c r="BA6">
        <v>76.5</v>
      </c>
      <c r="BB6">
        <v>76.5</v>
      </c>
      <c r="BC6">
        <v>77</v>
      </c>
      <c r="BD6">
        <v>75.333332999999996</v>
      </c>
      <c r="BE6">
        <v>74.75</v>
      </c>
      <c r="BF6">
        <v>74.5</v>
      </c>
      <c r="BG6">
        <v>73</v>
      </c>
      <c r="BH6">
        <v>71.166667000000004</v>
      </c>
      <c r="BI6">
        <v>70.166667000000004</v>
      </c>
      <c r="BJ6">
        <v>69.666667000000004</v>
      </c>
      <c r="BK6">
        <v>34.666666999999997</v>
      </c>
      <c r="BL6">
        <v>68.833332999999996</v>
      </c>
      <c r="BM6">
        <v>68.833332999999996</v>
      </c>
      <c r="BN6">
        <v>69.166667000000004</v>
      </c>
      <c r="BO6">
        <v>68.833332999999996</v>
      </c>
      <c r="BP6">
        <v>68.5</v>
      </c>
      <c r="BQ6">
        <v>68.5</v>
      </c>
    </row>
    <row r="7" spans="1:122" x14ac:dyDescent="0.3">
      <c r="A7" t="str">
        <f t="shared" si="0"/>
        <v>Aggregator-ENERSPONSE_All Day Ahead_Average Event Day</v>
      </c>
      <c r="B7" t="s">
        <v>49</v>
      </c>
      <c r="C7" t="s">
        <v>207</v>
      </c>
      <c r="D7" t="s">
        <v>48</v>
      </c>
      <c r="E7" t="s">
        <v>208</v>
      </c>
      <c r="F7" t="s">
        <v>48</v>
      </c>
      <c r="G7" t="s">
        <v>84</v>
      </c>
      <c r="H7" t="s">
        <v>48</v>
      </c>
      <c r="I7" t="s">
        <v>48</v>
      </c>
      <c r="J7" t="s">
        <v>48</v>
      </c>
      <c r="K7" t="s">
        <v>204</v>
      </c>
      <c r="L7"/>
      <c r="M7"/>
      <c r="Q7">
        <v>1</v>
      </c>
      <c r="R7">
        <v>1</v>
      </c>
      <c r="S7">
        <v>0</v>
      </c>
      <c r="T7">
        <v>1</v>
      </c>
      <c r="U7">
        <v>0</v>
      </c>
      <c r="AT7">
        <v>73.714286000000001</v>
      </c>
      <c r="AU7">
        <v>77.357142999999994</v>
      </c>
      <c r="AV7">
        <v>78</v>
      </c>
      <c r="AW7">
        <v>79.571428999999995</v>
      </c>
      <c r="AX7">
        <v>80.071428999999995</v>
      </c>
      <c r="AY7">
        <v>80.214286000000001</v>
      </c>
      <c r="AZ7">
        <v>81.142857000000006</v>
      </c>
      <c r="BA7">
        <v>81.297618999999997</v>
      </c>
      <c r="BB7">
        <v>78.285713999999999</v>
      </c>
      <c r="BC7">
        <v>77.571428999999995</v>
      </c>
      <c r="BD7">
        <v>75.928571000000005</v>
      </c>
      <c r="BE7">
        <v>75</v>
      </c>
      <c r="BF7">
        <v>72.285713999999999</v>
      </c>
      <c r="BG7">
        <v>70.678571000000005</v>
      </c>
      <c r="BH7">
        <v>70.535713999999999</v>
      </c>
      <c r="BI7">
        <v>68.428571000000005</v>
      </c>
      <c r="BJ7">
        <v>69.523809999999997</v>
      </c>
      <c r="BK7">
        <v>69.904762000000005</v>
      </c>
      <c r="BL7">
        <v>69.142857000000006</v>
      </c>
      <c r="BM7">
        <v>69.428571000000005</v>
      </c>
      <c r="BN7">
        <v>68.714286000000001</v>
      </c>
      <c r="BO7">
        <v>68.785713999999999</v>
      </c>
      <c r="BP7">
        <v>70.357142999999994</v>
      </c>
      <c r="BQ7">
        <v>72.214286000000001</v>
      </c>
    </row>
    <row r="8" spans="1:122" x14ac:dyDescent="0.3">
      <c r="A8" t="str">
        <f t="shared" si="0"/>
        <v>Aggregator-ENERSPONSE_All Day Ahead and Day Of_Average Event Day</v>
      </c>
      <c r="B8" t="s">
        <v>49</v>
      </c>
      <c r="C8" t="s">
        <v>207</v>
      </c>
      <c r="D8" t="s">
        <v>48</v>
      </c>
      <c r="E8" t="s">
        <v>208</v>
      </c>
      <c r="F8" t="s">
        <v>48</v>
      </c>
      <c r="G8" t="s">
        <v>84</v>
      </c>
      <c r="H8" t="s">
        <v>48</v>
      </c>
      <c r="I8" t="s">
        <v>48</v>
      </c>
      <c r="J8" t="s">
        <v>48</v>
      </c>
      <c r="K8" t="s">
        <v>171</v>
      </c>
      <c r="L8"/>
      <c r="M8"/>
      <c r="Q8">
        <v>1</v>
      </c>
      <c r="R8">
        <v>1</v>
      </c>
      <c r="S8">
        <v>0</v>
      </c>
      <c r="T8">
        <v>1</v>
      </c>
      <c r="U8">
        <v>0</v>
      </c>
      <c r="AT8">
        <v>73.714286000000001</v>
      </c>
      <c r="AU8">
        <v>77.357142999999994</v>
      </c>
      <c r="AV8">
        <v>78</v>
      </c>
      <c r="AW8">
        <v>79.571428999999995</v>
      </c>
      <c r="AX8">
        <v>80.071428999999995</v>
      </c>
      <c r="AY8">
        <v>80.214286000000001</v>
      </c>
      <c r="AZ8">
        <v>81.142857000000006</v>
      </c>
      <c r="BA8">
        <v>81.297618999999997</v>
      </c>
      <c r="BB8">
        <v>78.285713999999999</v>
      </c>
      <c r="BC8">
        <v>77.571428999999995</v>
      </c>
      <c r="BD8">
        <v>75.928571000000005</v>
      </c>
      <c r="BE8">
        <v>75</v>
      </c>
      <c r="BF8">
        <v>72.285713999999999</v>
      </c>
      <c r="BG8">
        <v>70.678571000000005</v>
      </c>
      <c r="BH8">
        <v>70.535713999999999</v>
      </c>
      <c r="BI8">
        <v>68.428571000000005</v>
      </c>
      <c r="BJ8">
        <v>69.523809999999997</v>
      </c>
      <c r="BK8">
        <v>69.904762000000005</v>
      </c>
      <c r="BL8">
        <v>69.142857000000006</v>
      </c>
      <c r="BM8">
        <v>69.428571000000005</v>
      </c>
      <c r="BN8">
        <v>68.714286000000001</v>
      </c>
      <c r="BO8">
        <v>68.785713999999999</v>
      </c>
      <c r="BP8">
        <v>70.357142999999994</v>
      </c>
      <c r="BQ8">
        <v>72.214286000000001</v>
      </c>
    </row>
    <row r="9" spans="1:122" hidden="1" x14ac:dyDescent="0.3">
      <c r="A9" t="str">
        <f t="shared" si="0"/>
        <v>Aggregator-Voltus Inc_All Day Ahead_Average Event Day</v>
      </c>
      <c r="B9" t="s">
        <v>49</v>
      </c>
      <c r="C9" t="s">
        <v>209</v>
      </c>
      <c r="D9" t="s">
        <v>48</v>
      </c>
      <c r="E9" t="s">
        <v>210</v>
      </c>
      <c r="F9" t="s">
        <v>48</v>
      </c>
      <c r="G9" t="s">
        <v>84</v>
      </c>
      <c r="H9" t="s">
        <v>48</v>
      </c>
      <c r="I9" t="s">
        <v>48</v>
      </c>
      <c r="J9" t="s">
        <v>48</v>
      </c>
      <c r="K9" t="s">
        <v>204</v>
      </c>
      <c r="L9"/>
      <c r="M9"/>
      <c r="O9">
        <v>24</v>
      </c>
      <c r="P9">
        <v>24</v>
      </c>
      <c r="Q9">
        <v>1</v>
      </c>
      <c r="R9">
        <v>0</v>
      </c>
      <c r="S9">
        <v>0</v>
      </c>
      <c r="T9">
        <v>0</v>
      </c>
      <c r="U9">
        <v>0</v>
      </c>
      <c r="V9">
        <v>1179.2025000000001</v>
      </c>
      <c r="W9">
        <v>1130.1224999999999</v>
      </c>
      <c r="X9">
        <v>1110.1949999999999</v>
      </c>
      <c r="Y9">
        <v>1126.5350000000001</v>
      </c>
      <c r="Z9">
        <v>1220.385</v>
      </c>
      <c r="AA9">
        <v>1453.8525</v>
      </c>
      <c r="AB9">
        <v>1438.3325</v>
      </c>
      <c r="AC9">
        <v>1447.6949999999999</v>
      </c>
      <c r="AD9">
        <v>1517.9425000000001</v>
      </c>
      <c r="AE9">
        <v>1661.4075</v>
      </c>
      <c r="AF9">
        <v>1767.0050000000001</v>
      </c>
      <c r="AG9">
        <v>1819.6224999999999</v>
      </c>
      <c r="AH9">
        <v>1835.4549999999999</v>
      </c>
      <c r="AI9">
        <v>1862.2425000000001</v>
      </c>
      <c r="AJ9">
        <v>1902.145</v>
      </c>
      <c r="AK9">
        <v>1934.1624999999999</v>
      </c>
      <c r="AL9">
        <v>1997.38</v>
      </c>
      <c r="AM9">
        <v>1689.5550000000001</v>
      </c>
      <c r="AN9">
        <v>1704.3375000000001</v>
      </c>
      <c r="AO9">
        <v>1687.9925000000001</v>
      </c>
      <c r="AP9">
        <v>1586.09</v>
      </c>
      <c r="AQ9">
        <v>1700.17</v>
      </c>
      <c r="AR9">
        <v>1427.425</v>
      </c>
      <c r="AS9">
        <v>1287.27</v>
      </c>
      <c r="AT9">
        <v>71.416667000000004</v>
      </c>
      <c r="AU9">
        <v>73.041667000000004</v>
      </c>
      <c r="AV9">
        <v>74.354167000000004</v>
      </c>
      <c r="AW9">
        <v>74.4375</v>
      </c>
      <c r="AX9">
        <v>75.583332999999996</v>
      </c>
      <c r="AY9">
        <v>75.604167000000004</v>
      </c>
      <c r="AZ9">
        <v>76.458332999999996</v>
      </c>
      <c r="BA9">
        <v>76.791667000000004</v>
      </c>
      <c r="BB9">
        <v>75.104167000000004</v>
      </c>
      <c r="BC9">
        <v>73.9375</v>
      </c>
      <c r="BD9">
        <v>73.333332999999996</v>
      </c>
      <c r="BE9">
        <v>72.885417000000004</v>
      </c>
      <c r="BF9">
        <v>72</v>
      </c>
      <c r="BG9">
        <v>71.9375</v>
      </c>
      <c r="BH9">
        <v>70.895832999999996</v>
      </c>
      <c r="BI9">
        <v>69.375</v>
      </c>
      <c r="BJ9">
        <v>68.912989999999994</v>
      </c>
      <c r="BK9">
        <v>68.833332999999996</v>
      </c>
      <c r="BL9">
        <v>68.439312000000001</v>
      </c>
      <c r="BM9">
        <v>68.8125</v>
      </c>
      <c r="BN9">
        <v>69.104167000000004</v>
      </c>
      <c r="BO9">
        <v>69.541667000000004</v>
      </c>
      <c r="BP9">
        <v>70.208332999999996</v>
      </c>
      <c r="BQ9">
        <v>70.9375</v>
      </c>
      <c r="BR9">
        <v>4.7156859999999998</v>
      </c>
      <c r="BS9">
        <v>3.7421000000000002</v>
      </c>
      <c r="BT9">
        <v>1.581016</v>
      </c>
      <c r="BU9">
        <v>5.2842900000000004</v>
      </c>
      <c r="BV9">
        <v>-15.307230000000001</v>
      </c>
      <c r="BW9">
        <v>-7.7117639999999996</v>
      </c>
      <c r="BX9">
        <v>-17.941520000000001</v>
      </c>
      <c r="BY9">
        <v>-2.5919530000000002</v>
      </c>
      <c r="BZ9">
        <v>21.42906</v>
      </c>
      <c r="CA9">
        <v>21.54759</v>
      </c>
      <c r="CB9">
        <v>-12.792719999999999</v>
      </c>
      <c r="CC9">
        <v>-9.6506950000000007</v>
      </c>
      <c r="CD9">
        <v>14.017189999999999</v>
      </c>
      <c r="CE9">
        <v>7.0773140000000003</v>
      </c>
      <c r="CF9">
        <v>-13.830819999999999</v>
      </c>
      <c r="CG9">
        <v>3.2862399999999998</v>
      </c>
      <c r="CH9">
        <v>-31.930409999999998</v>
      </c>
      <c r="CI9">
        <v>288.041</v>
      </c>
      <c r="CJ9">
        <v>215.0488</v>
      </c>
      <c r="CK9">
        <v>127.9109</v>
      </c>
      <c r="CL9">
        <v>145.94059999999999</v>
      </c>
      <c r="CM9">
        <v>-44.394210000000001</v>
      </c>
      <c r="CN9">
        <v>15.22428</v>
      </c>
      <c r="CO9">
        <v>26.166409999999999</v>
      </c>
      <c r="CP9">
        <v>23.76803</v>
      </c>
      <c r="CQ9">
        <v>19.181290000000001</v>
      </c>
      <c r="CR9">
        <v>25.022960000000001</v>
      </c>
      <c r="CS9">
        <v>23.8995</v>
      </c>
      <c r="CT9">
        <v>16.409700000000001</v>
      </c>
      <c r="CU9">
        <v>11.16916</v>
      </c>
      <c r="CV9">
        <v>7.3671660000000001</v>
      </c>
      <c r="CW9">
        <v>9.1163439999999998</v>
      </c>
      <c r="CX9">
        <v>12.0138</v>
      </c>
      <c r="CY9">
        <v>20.244240000000001</v>
      </c>
      <c r="CZ9">
        <v>18.620039999999999</v>
      </c>
      <c r="DA9">
        <v>10.918850000000001</v>
      </c>
      <c r="DB9">
        <v>10.02463</v>
      </c>
      <c r="DC9">
        <v>16.343779999999999</v>
      </c>
      <c r="DD9">
        <v>30.307749999999999</v>
      </c>
      <c r="DE9">
        <v>33.448079999999997</v>
      </c>
      <c r="DF9">
        <v>34.789160000000003</v>
      </c>
      <c r="DG9">
        <v>28.92353</v>
      </c>
      <c r="DH9">
        <v>36.383229999999998</v>
      </c>
      <c r="DI9">
        <v>30.001609999999999</v>
      </c>
      <c r="DJ9">
        <v>28.310390000000002</v>
      </c>
      <c r="DK9">
        <v>9.1925620000000006</v>
      </c>
      <c r="DL9">
        <v>3.3057500000000002</v>
      </c>
      <c r="DM9">
        <v>8.4031699999999994</v>
      </c>
      <c r="DP9">
        <v>24</v>
      </c>
      <c r="DQ9">
        <v>0.3</v>
      </c>
      <c r="DR9">
        <v>0.3</v>
      </c>
    </row>
    <row r="10" spans="1:122" hidden="1" x14ac:dyDescent="0.3">
      <c r="A10" t="str">
        <f t="shared" si="0"/>
        <v>Aggregator-Voltus Inc_All Day Ahead and Day Of_Average Event Day</v>
      </c>
      <c r="B10" t="s">
        <v>49</v>
      </c>
      <c r="C10" t="s">
        <v>209</v>
      </c>
      <c r="D10" t="s">
        <v>48</v>
      </c>
      <c r="E10" t="s">
        <v>210</v>
      </c>
      <c r="F10" t="s">
        <v>48</v>
      </c>
      <c r="G10" t="s">
        <v>84</v>
      </c>
      <c r="H10" t="s">
        <v>48</v>
      </c>
      <c r="I10" t="s">
        <v>48</v>
      </c>
      <c r="J10" t="s">
        <v>48</v>
      </c>
      <c r="K10" t="s">
        <v>171</v>
      </c>
      <c r="L10"/>
      <c r="M10"/>
      <c r="O10">
        <v>24</v>
      </c>
      <c r="P10">
        <v>24</v>
      </c>
      <c r="Q10">
        <v>1</v>
      </c>
      <c r="R10">
        <v>0</v>
      </c>
      <c r="S10">
        <v>0</v>
      </c>
      <c r="T10">
        <v>0</v>
      </c>
      <c r="U10">
        <v>0</v>
      </c>
      <c r="V10">
        <v>1179.2025000000001</v>
      </c>
      <c r="W10">
        <v>1130.1224999999999</v>
      </c>
      <c r="X10">
        <v>1110.1949999999999</v>
      </c>
      <c r="Y10">
        <v>1126.5350000000001</v>
      </c>
      <c r="Z10">
        <v>1220.385</v>
      </c>
      <c r="AA10">
        <v>1453.8525</v>
      </c>
      <c r="AB10">
        <v>1438.3325</v>
      </c>
      <c r="AC10">
        <v>1447.6949999999999</v>
      </c>
      <c r="AD10">
        <v>1517.9425000000001</v>
      </c>
      <c r="AE10">
        <v>1661.4075</v>
      </c>
      <c r="AF10">
        <v>1767.0050000000001</v>
      </c>
      <c r="AG10">
        <v>1819.6224999999999</v>
      </c>
      <c r="AH10">
        <v>1835.4549999999999</v>
      </c>
      <c r="AI10">
        <v>1862.2425000000001</v>
      </c>
      <c r="AJ10">
        <v>1902.145</v>
      </c>
      <c r="AK10">
        <v>1934.1624999999999</v>
      </c>
      <c r="AL10">
        <v>1997.38</v>
      </c>
      <c r="AM10">
        <v>1689.5550000000001</v>
      </c>
      <c r="AN10">
        <v>1704.3375000000001</v>
      </c>
      <c r="AO10">
        <v>1687.9925000000001</v>
      </c>
      <c r="AP10">
        <v>1586.09</v>
      </c>
      <c r="AQ10">
        <v>1700.17</v>
      </c>
      <c r="AR10">
        <v>1427.425</v>
      </c>
      <c r="AS10">
        <v>1287.27</v>
      </c>
      <c r="AT10">
        <v>71.416667000000004</v>
      </c>
      <c r="AU10">
        <v>73.041667000000004</v>
      </c>
      <c r="AV10">
        <v>74.354167000000004</v>
      </c>
      <c r="AW10">
        <v>74.4375</v>
      </c>
      <c r="AX10">
        <v>75.583332999999996</v>
      </c>
      <c r="AY10">
        <v>75.604167000000004</v>
      </c>
      <c r="AZ10">
        <v>76.458332999999996</v>
      </c>
      <c r="BA10">
        <v>76.791667000000004</v>
      </c>
      <c r="BB10">
        <v>75.104167000000004</v>
      </c>
      <c r="BC10">
        <v>73.9375</v>
      </c>
      <c r="BD10">
        <v>73.333332999999996</v>
      </c>
      <c r="BE10">
        <v>72.885417000000004</v>
      </c>
      <c r="BF10">
        <v>72</v>
      </c>
      <c r="BG10">
        <v>71.9375</v>
      </c>
      <c r="BH10">
        <v>70.895832999999996</v>
      </c>
      <c r="BI10">
        <v>69.375</v>
      </c>
      <c r="BJ10">
        <v>68.912989999999994</v>
      </c>
      <c r="BK10">
        <v>68.833332999999996</v>
      </c>
      <c r="BL10">
        <v>68.439312000000001</v>
      </c>
      <c r="BM10">
        <v>68.8125</v>
      </c>
      <c r="BN10">
        <v>69.104167000000004</v>
      </c>
      <c r="BO10">
        <v>69.541667000000004</v>
      </c>
      <c r="BP10">
        <v>70.208332999999996</v>
      </c>
      <c r="BQ10">
        <v>70.9375</v>
      </c>
      <c r="BR10">
        <v>4.7156859999999998</v>
      </c>
      <c r="BS10">
        <v>3.7421000000000002</v>
      </c>
      <c r="BT10">
        <v>1.581016</v>
      </c>
      <c r="BU10">
        <v>5.2842900000000004</v>
      </c>
      <c r="BV10">
        <v>-15.307230000000001</v>
      </c>
      <c r="BW10">
        <v>-7.7117639999999996</v>
      </c>
      <c r="BX10">
        <v>-17.941520000000001</v>
      </c>
      <c r="BY10">
        <v>-2.5919530000000002</v>
      </c>
      <c r="BZ10">
        <v>21.42906</v>
      </c>
      <c r="CA10">
        <v>21.54759</v>
      </c>
      <c r="CB10">
        <v>-12.792719999999999</v>
      </c>
      <c r="CC10">
        <v>-9.6506950000000007</v>
      </c>
      <c r="CD10">
        <v>14.017189999999999</v>
      </c>
      <c r="CE10">
        <v>7.0773140000000003</v>
      </c>
      <c r="CF10">
        <v>-13.830819999999999</v>
      </c>
      <c r="CG10">
        <v>3.2862399999999998</v>
      </c>
      <c r="CH10">
        <v>-31.930409999999998</v>
      </c>
      <c r="CI10">
        <v>288.041</v>
      </c>
      <c r="CJ10">
        <v>215.0488</v>
      </c>
      <c r="CK10">
        <v>127.9109</v>
      </c>
      <c r="CL10">
        <v>145.94059999999999</v>
      </c>
      <c r="CM10">
        <v>-44.394210000000001</v>
      </c>
      <c r="CN10">
        <v>15.22428</v>
      </c>
      <c r="CO10">
        <v>26.166409999999999</v>
      </c>
      <c r="CP10">
        <v>23.76803</v>
      </c>
      <c r="CQ10">
        <v>19.181290000000001</v>
      </c>
      <c r="CR10">
        <v>25.022960000000001</v>
      </c>
      <c r="CS10">
        <v>23.8995</v>
      </c>
      <c r="CT10">
        <v>16.409700000000001</v>
      </c>
      <c r="CU10">
        <v>11.16916</v>
      </c>
      <c r="CV10">
        <v>7.3671660000000001</v>
      </c>
      <c r="CW10">
        <v>9.1163439999999998</v>
      </c>
      <c r="CX10">
        <v>12.0138</v>
      </c>
      <c r="CY10">
        <v>20.244240000000001</v>
      </c>
      <c r="CZ10">
        <v>18.620039999999999</v>
      </c>
      <c r="DA10">
        <v>10.918850000000001</v>
      </c>
      <c r="DB10">
        <v>10.02463</v>
      </c>
      <c r="DC10">
        <v>16.343779999999999</v>
      </c>
      <c r="DD10">
        <v>30.307749999999999</v>
      </c>
      <c r="DE10">
        <v>33.448079999999997</v>
      </c>
      <c r="DF10">
        <v>34.789160000000003</v>
      </c>
      <c r="DG10">
        <v>28.92353</v>
      </c>
      <c r="DH10">
        <v>36.383229999999998</v>
      </c>
      <c r="DI10">
        <v>30.001609999999999</v>
      </c>
      <c r="DJ10">
        <v>28.310390000000002</v>
      </c>
      <c r="DK10">
        <v>9.1925620000000006</v>
      </c>
      <c r="DL10">
        <v>3.3057500000000002</v>
      </c>
      <c r="DM10">
        <v>8.4031699999999994</v>
      </c>
      <c r="DP10">
        <v>24</v>
      </c>
      <c r="DQ10">
        <v>0.3</v>
      </c>
      <c r="DR10">
        <v>0.3</v>
      </c>
    </row>
    <row r="11" spans="1:122" hidden="1" x14ac:dyDescent="0.3">
      <c r="A11" t="str">
        <f t="shared" ref="A11:A74" si="1">C11&amp;"_"&amp;K11&amp;"_"&amp;IF(L11="","Average Event Day",L11&amp;"_"&amp;M11&amp;"-"&amp;N11)</f>
        <v>All_All Day Ahead_Average Event Day</v>
      </c>
      <c r="B11" t="s">
        <v>49</v>
      </c>
      <c r="C11" t="s">
        <v>48</v>
      </c>
      <c r="D11" t="s">
        <v>48</v>
      </c>
      <c r="E11" t="s">
        <v>48</v>
      </c>
      <c r="F11" t="s">
        <v>48</v>
      </c>
      <c r="G11" t="s">
        <v>84</v>
      </c>
      <c r="H11" t="s">
        <v>48</v>
      </c>
      <c r="I11" t="s">
        <v>48</v>
      </c>
      <c r="J11" t="s">
        <v>48</v>
      </c>
      <c r="K11" t="s">
        <v>204</v>
      </c>
      <c r="L11"/>
      <c r="M11"/>
      <c r="O11">
        <v>83.6</v>
      </c>
      <c r="P11">
        <v>81.400001529999997</v>
      </c>
      <c r="Q11">
        <v>1</v>
      </c>
      <c r="R11">
        <v>0</v>
      </c>
      <c r="S11">
        <v>0</v>
      </c>
      <c r="T11">
        <v>0</v>
      </c>
      <c r="U11">
        <v>0</v>
      </c>
      <c r="V11">
        <v>2643.9956999999999</v>
      </c>
      <c r="W11">
        <v>2615.9110000000001</v>
      </c>
      <c r="X11">
        <v>2547.1732000000002</v>
      </c>
      <c r="Y11">
        <v>2691.9052000000001</v>
      </c>
      <c r="Z11">
        <v>3062.6032</v>
      </c>
      <c r="AA11">
        <v>3323.5679</v>
      </c>
      <c r="AB11">
        <v>4185.3608000000004</v>
      </c>
      <c r="AC11">
        <v>5441.4823999999999</v>
      </c>
      <c r="AD11">
        <v>6177.8523999999998</v>
      </c>
      <c r="AE11">
        <v>6416.6156000000001</v>
      </c>
      <c r="AF11">
        <v>7399.9377999999997</v>
      </c>
      <c r="AG11">
        <v>7681.4585999999999</v>
      </c>
      <c r="AH11">
        <v>7967.4003000000002</v>
      </c>
      <c r="AI11">
        <v>8099.9017999999996</v>
      </c>
      <c r="AJ11">
        <v>8087.1183000000001</v>
      </c>
      <c r="AK11">
        <v>8298.2900000000009</v>
      </c>
      <c r="AL11">
        <v>8418.7052000000003</v>
      </c>
      <c r="AM11">
        <v>8035.6181999999999</v>
      </c>
      <c r="AN11">
        <v>7963.7984999999999</v>
      </c>
      <c r="AO11">
        <v>7332.4332999999997</v>
      </c>
      <c r="AP11">
        <v>6689.0024999999996</v>
      </c>
      <c r="AQ11">
        <v>5017.8522000000003</v>
      </c>
      <c r="AR11">
        <v>3612.3483999999999</v>
      </c>
      <c r="AS11">
        <v>2897.0616</v>
      </c>
      <c r="AT11">
        <v>75.018852999999993</v>
      </c>
      <c r="AU11">
        <v>75.678521000000003</v>
      </c>
      <c r="AV11">
        <v>75.749426999999997</v>
      </c>
      <c r="AW11">
        <v>75.340970999999996</v>
      </c>
      <c r="AX11">
        <v>75.074837000000002</v>
      </c>
      <c r="AY11">
        <v>74.388006000000004</v>
      </c>
      <c r="AZ11">
        <v>74.307231999999999</v>
      </c>
      <c r="BA11">
        <v>73.996269999999996</v>
      </c>
      <c r="BB11">
        <v>73.630281999999994</v>
      </c>
      <c r="BC11">
        <v>73.100488999999996</v>
      </c>
      <c r="BD11">
        <v>72.840328</v>
      </c>
      <c r="BE11">
        <v>72.864169000000004</v>
      </c>
      <c r="BF11">
        <v>72.097454999999997</v>
      </c>
      <c r="BG11">
        <v>71.692362000000003</v>
      </c>
      <c r="BH11">
        <v>71.373453999999995</v>
      </c>
      <c r="BI11">
        <v>71.475882999999996</v>
      </c>
      <c r="BJ11">
        <v>71.485208999999998</v>
      </c>
      <c r="BK11">
        <v>71.798449000000005</v>
      </c>
      <c r="BL11">
        <v>72.391654000000003</v>
      </c>
      <c r="BM11">
        <v>73.117290999999994</v>
      </c>
      <c r="BN11">
        <v>73.388631000000004</v>
      </c>
      <c r="BO11">
        <v>73.544683000000006</v>
      </c>
      <c r="BP11">
        <v>74.253473999999997</v>
      </c>
      <c r="BQ11">
        <v>74.840241000000006</v>
      </c>
      <c r="BR11">
        <v>61.431089999999998</v>
      </c>
      <c r="BS11">
        <v>27.791270000000001</v>
      </c>
      <c r="BT11">
        <v>123.5857</v>
      </c>
      <c r="BU11">
        <v>94.25958</v>
      </c>
      <c r="BV11">
        <v>24.722159999999999</v>
      </c>
      <c r="BW11">
        <v>77.886409999999998</v>
      </c>
      <c r="BX11">
        <v>62.169159999999998</v>
      </c>
      <c r="BY11">
        <v>-57.053280000000001</v>
      </c>
      <c r="BZ11">
        <v>-135.79480000000001</v>
      </c>
      <c r="CA11">
        <v>-14.05527</v>
      </c>
      <c r="CB11">
        <v>-34.765520000000002</v>
      </c>
      <c r="CC11">
        <v>25.669250000000002</v>
      </c>
      <c r="CD11">
        <v>-2.2085680000000001</v>
      </c>
      <c r="CE11">
        <v>25.558399999999999</v>
      </c>
      <c r="CF11">
        <v>31.52121</v>
      </c>
      <c r="CG11">
        <v>-226.81270000000001</v>
      </c>
      <c r="CH11">
        <v>-249.2979</v>
      </c>
      <c r="CI11">
        <v>458.51029999999997</v>
      </c>
      <c r="CJ11">
        <v>628.81809999999996</v>
      </c>
      <c r="CK11">
        <v>834.75340000000006</v>
      </c>
      <c r="CL11">
        <v>228.84010000000001</v>
      </c>
      <c r="CM11">
        <v>-200.6397</v>
      </c>
      <c r="CN11">
        <v>60.4587</v>
      </c>
      <c r="CO11">
        <v>125.0125</v>
      </c>
      <c r="CP11">
        <v>651.89440000000002</v>
      </c>
      <c r="CQ11">
        <v>2079.011</v>
      </c>
      <c r="CR11">
        <v>1673.74</v>
      </c>
      <c r="CS11">
        <v>329.86900000000003</v>
      </c>
      <c r="CT11">
        <v>204.5789</v>
      </c>
      <c r="CU11">
        <v>174.1353</v>
      </c>
      <c r="CV11">
        <v>211.49010000000001</v>
      </c>
      <c r="CW11">
        <v>321.79039999999998</v>
      </c>
      <c r="CX11">
        <v>380.21570000000003</v>
      </c>
      <c r="CY11">
        <v>955.90980000000002</v>
      </c>
      <c r="CZ11">
        <v>785.42819999999995</v>
      </c>
      <c r="DA11">
        <v>1252.5050000000001</v>
      </c>
      <c r="DB11">
        <v>279.26670000000001</v>
      </c>
      <c r="DC11">
        <v>2475.2139999999999</v>
      </c>
      <c r="DD11">
        <v>2777.9659999999999</v>
      </c>
      <c r="DE11">
        <v>1783.037</v>
      </c>
      <c r="DF11">
        <v>3103.4859999999999</v>
      </c>
      <c r="DG11">
        <v>3100.721</v>
      </c>
      <c r="DH11">
        <v>1087.3240000000001</v>
      </c>
      <c r="DI11">
        <v>1642.3309999999999</v>
      </c>
      <c r="DJ11">
        <v>825.77710000000002</v>
      </c>
      <c r="DK11">
        <v>302.35789999999997</v>
      </c>
      <c r="DL11">
        <v>136.74610000000001</v>
      </c>
      <c r="DM11">
        <v>130.6403</v>
      </c>
      <c r="DP11">
        <v>83.6</v>
      </c>
      <c r="DQ11">
        <v>1.9923200000000001</v>
      </c>
      <c r="DR11">
        <v>1.9923200000000001</v>
      </c>
    </row>
    <row r="12" spans="1:122" hidden="1" x14ac:dyDescent="0.3">
      <c r="A12" t="str">
        <f t="shared" si="1"/>
        <v>All_All Day Ahead and Day Of_Average Event Day</v>
      </c>
      <c r="B12" t="s">
        <v>49</v>
      </c>
      <c r="C12" t="s">
        <v>48</v>
      </c>
      <c r="D12" t="s">
        <v>48</v>
      </c>
      <c r="E12" t="s">
        <v>48</v>
      </c>
      <c r="F12" t="s">
        <v>48</v>
      </c>
      <c r="G12" t="s">
        <v>84</v>
      </c>
      <c r="H12" t="s">
        <v>48</v>
      </c>
      <c r="I12" t="s">
        <v>48</v>
      </c>
      <c r="J12" t="s">
        <v>48</v>
      </c>
      <c r="K12" t="s">
        <v>171</v>
      </c>
      <c r="L12"/>
      <c r="M12"/>
      <c r="O12">
        <v>134.6</v>
      </c>
      <c r="P12">
        <v>132.3999939</v>
      </c>
      <c r="Q12">
        <v>1</v>
      </c>
      <c r="R12">
        <v>0</v>
      </c>
      <c r="S12">
        <v>0</v>
      </c>
      <c r="T12">
        <v>0</v>
      </c>
      <c r="U12">
        <v>0</v>
      </c>
      <c r="V12">
        <v>8069.5236999999997</v>
      </c>
      <c r="W12">
        <v>7825.4549999999999</v>
      </c>
      <c r="X12">
        <v>7611.2371999999996</v>
      </c>
      <c r="Y12">
        <v>7983.6372000000001</v>
      </c>
      <c r="Z12">
        <v>8532.4272000000001</v>
      </c>
      <c r="AA12">
        <v>8939.1558999999997</v>
      </c>
      <c r="AB12">
        <v>10188.653</v>
      </c>
      <c r="AC12">
        <v>11356.538</v>
      </c>
      <c r="AD12">
        <v>12745.924000000001</v>
      </c>
      <c r="AE12">
        <v>13189.664000000001</v>
      </c>
      <c r="AF12">
        <v>14680.214</v>
      </c>
      <c r="AG12">
        <v>15417.102999999999</v>
      </c>
      <c r="AH12">
        <v>15927.9</v>
      </c>
      <c r="AI12">
        <v>16235.106</v>
      </c>
      <c r="AJ12">
        <v>16307.013999999999</v>
      </c>
      <c r="AK12">
        <v>16661.921999999999</v>
      </c>
      <c r="AL12">
        <v>17180.713</v>
      </c>
      <c r="AM12">
        <v>16695.222000000002</v>
      </c>
      <c r="AN12">
        <v>16224.147000000001</v>
      </c>
      <c r="AO12">
        <v>15223.561</v>
      </c>
      <c r="AP12">
        <v>14784.37</v>
      </c>
      <c r="AQ12">
        <v>13519.476000000001</v>
      </c>
      <c r="AR12">
        <v>10184.888000000001</v>
      </c>
      <c r="AS12">
        <v>8835.1936000000005</v>
      </c>
      <c r="AT12">
        <v>74.906786999999994</v>
      </c>
      <c r="AU12">
        <v>75.603645</v>
      </c>
      <c r="AV12">
        <v>75.734537000000003</v>
      </c>
      <c r="AW12">
        <v>75.353949999999998</v>
      </c>
      <c r="AX12">
        <v>75.062224999999998</v>
      </c>
      <c r="AY12">
        <v>74.373631000000003</v>
      </c>
      <c r="AZ12">
        <v>74.302396000000002</v>
      </c>
      <c r="BA12">
        <v>74.030998999999994</v>
      </c>
      <c r="BB12">
        <v>73.706891999999996</v>
      </c>
      <c r="BC12">
        <v>73.175229000000002</v>
      </c>
      <c r="BD12">
        <v>72.910942000000006</v>
      </c>
      <c r="BE12">
        <v>72.944908999999996</v>
      </c>
      <c r="BF12">
        <v>72.231408000000002</v>
      </c>
      <c r="BG12">
        <v>71.942175000000006</v>
      </c>
      <c r="BH12">
        <v>71.556980999999993</v>
      </c>
      <c r="BI12">
        <v>71.573739000000003</v>
      </c>
      <c r="BJ12">
        <v>71.462654000000001</v>
      </c>
      <c r="BK12">
        <v>71.691648000000001</v>
      </c>
      <c r="BL12">
        <v>72.274626999999995</v>
      </c>
      <c r="BM12">
        <v>72.95796</v>
      </c>
      <c r="BN12">
        <v>73.19314</v>
      </c>
      <c r="BO12">
        <v>73.393260999999995</v>
      </c>
      <c r="BP12">
        <v>74.100609000000006</v>
      </c>
      <c r="BQ12">
        <v>74.740570000000005</v>
      </c>
      <c r="BR12">
        <v>71.564179999999993</v>
      </c>
      <c r="BS12">
        <v>60.52863</v>
      </c>
      <c r="BT12">
        <v>181.73769999999999</v>
      </c>
      <c r="BU12">
        <v>133.28800000000001</v>
      </c>
      <c r="BV12">
        <v>74.250349999999997</v>
      </c>
      <c r="BW12">
        <v>59.736330000000002</v>
      </c>
      <c r="BX12">
        <v>0.45068249999999999</v>
      </c>
      <c r="BY12">
        <v>-105.7324</v>
      </c>
      <c r="BZ12">
        <v>-103.6699</v>
      </c>
      <c r="CA12">
        <v>40.333750000000002</v>
      </c>
      <c r="CB12">
        <v>-113.0874</v>
      </c>
      <c r="CC12">
        <v>-7.1074120000000001</v>
      </c>
      <c r="CD12">
        <v>22.877839999999999</v>
      </c>
      <c r="CE12">
        <v>108.5804</v>
      </c>
      <c r="CF12">
        <v>130.75739999999999</v>
      </c>
      <c r="CG12">
        <v>-129.84559999999999</v>
      </c>
      <c r="CH12">
        <v>-254.62629999999999</v>
      </c>
      <c r="CI12">
        <v>950.19</v>
      </c>
      <c r="CJ12">
        <v>1849.134</v>
      </c>
      <c r="CK12">
        <v>2549.0369999999998</v>
      </c>
      <c r="CL12">
        <v>1467.82</v>
      </c>
      <c r="CM12">
        <v>-67.772620000000003</v>
      </c>
      <c r="CN12">
        <v>-42.977849999999997</v>
      </c>
      <c r="CO12">
        <v>90.997100000000003</v>
      </c>
      <c r="CP12">
        <v>860.5086</v>
      </c>
      <c r="CQ12">
        <v>2240.7159999999999</v>
      </c>
      <c r="CR12">
        <v>1803.787</v>
      </c>
      <c r="CS12">
        <v>430.13709999999998</v>
      </c>
      <c r="CT12">
        <v>295.10309999999998</v>
      </c>
      <c r="CU12">
        <v>276.35090000000002</v>
      </c>
      <c r="CV12">
        <v>342.32420000000002</v>
      </c>
      <c r="CW12">
        <v>536.89800000000002</v>
      </c>
      <c r="CX12">
        <v>643.9828</v>
      </c>
      <c r="CY12">
        <v>1212.75</v>
      </c>
      <c r="CZ12">
        <v>1031.2349999999999</v>
      </c>
      <c r="DA12">
        <v>1404.646</v>
      </c>
      <c r="DB12">
        <v>369.31610000000001</v>
      </c>
      <c r="DC12">
        <v>2710.4009999999998</v>
      </c>
      <c r="DD12">
        <v>3076.614</v>
      </c>
      <c r="DE12">
        <v>2168.9279999999999</v>
      </c>
      <c r="DF12">
        <v>3714.6889999999999</v>
      </c>
      <c r="DG12">
        <v>3624.4830000000002</v>
      </c>
      <c r="DH12">
        <v>1455.019</v>
      </c>
      <c r="DI12">
        <v>1929.7560000000001</v>
      </c>
      <c r="DJ12">
        <v>1118.258</v>
      </c>
      <c r="DK12">
        <v>409.6705</v>
      </c>
      <c r="DL12">
        <v>174.5599</v>
      </c>
      <c r="DM12">
        <v>187.2321</v>
      </c>
      <c r="DP12">
        <v>134.6</v>
      </c>
      <c r="DQ12">
        <v>3.79732</v>
      </c>
      <c r="DR12">
        <v>3.7973200999999999</v>
      </c>
    </row>
    <row r="13" spans="1:122" hidden="1" x14ac:dyDescent="0.3">
      <c r="A13" t="str">
        <f t="shared" si="1"/>
        <v>CCA-No_All Day Ahead_Average Event Day</v>
      </c>
      <c r="B13" t="s">
        <v>49</v>
      </c>
      <c r="C13" t="s">
        <v>183</v>
      </c>
      <c r="D13" t="s">
        <v>48</v>
      </c>
      <c r="E13" t="s">
        <v>48</v>
      </c>
      <c r="F13" t="s">
        <v>48</v>
      </c>
      <c r="G13" t="s">
        <v>84</v>
      </c>
      <c r="H13" t="s">
        <v>48</v>
      </c>
      <c r="I13" t="s">
        <v>84</v>
      </c>
      <c r="J13" t="s">
        <v>48</v>
      </c>
      <c r="K13" t="s">
        <v>204</v>
      </c>
      <c r="L13"/>
      <c r="M13"/>
      <c r="O13">
        <v>47.8</v>
      </c>
      <c r="P13">
        <v>46.599998470000003</v>
      </c>
      <c r="Q13">
        <v>1</v>
      </c>
      <c r="R13">
        <v>0</v>
      </c>
      <c r="S13">
        <v>0</v>
      </c>
      <c r="T13">
        <v>0</v>
      </c>
      <c r="U13">
        <v>0</v>
      </c>
      <c r="V13">
        <v>1801.7727</v>
      </c>
      <c r="W13">
        <v>1742.1393</v>
      </c>
      <c r="X13">
        <v>1715.3860999999999</v>
      </c>
      <c r="Y13">
        <v>1727.6329000000001</v>
      </c>
      <c r="Z13">
        <v>1801.6759</v>
      </c>
      <c r="AA13">
        <v>1989.559</v>
      </c>
      <c r="AB13">
        <v>2676.0138000000002</v>
      </c>
      <c r="AC13">
        <v>3707.0355</v>
      </c>
      <c r="AD13">
        <v>4167.9402</v>
      </c>
      <c r="AE13">
        <v>4238.6531999999997</v>
      </c>
      <c r="AF13">
        <v>5066.1876000000002</v>
      </c>
      <c r="AG13">
        <v>5108.2596999999996</v>
      </c>
      <c r="AH13">
        <v>5343.8364000000001</v>
      </c>
      <c r="AI13">
        <v>5431.8932000000004</v>
      </c>
      <c r="AJ13">
        <v>5543.2923000000001</v>
      </c>
      <c r="AK13">
        <v>5735.3555999999999</v>
      </c>
      <c r="AL13">
        <v>5957.0672999999997</v>
      </c>
      <c r="AM13">
        <v>5934.7476999999999</v>
      </c>
      <c r="AN13">
        <v>6098.8491999999997</v>
      </c>
      <c r="AO13">
        <v>5721.7406000000001</v>
      </c>
      <c r="AP13">
        <v>4841.2093999999997</v>
      </c>
      <c r="AQ13">
        <v>2986.0185000000001</v>
      </c>
      <c r="AR13">
        <v>2077.6952000000001</v>
      </c>
      <c r="AS13">
        <v>1867.1252999999999</v>
      </c>
      <c r="AT13">
        <v>74.715119000000001</v>
      </c>
      <c r="AU13">
        <v>75.420197999999999</v>
      </c>
      <c r="AV13">
        <v>75.501938999999993</v>
      </c>
      <c r="AW13">
        <v>75.186043999999995</v>
      </c>
      <c r="AX13">
        <v>75.054693</v>
      </c>
      <c r="AY13">
        <v>74.415349000000006</v>
      </c>
      <c r="AZ13">
        <v>74.240174999999994</v>
      </c>
      <c r="BA13">
        <v>74.063872000000003</v>
      </c>
      <c r="BB13">
        <v>73.589190000000002</v>
      </c>
      <c r="BC13">
        <v>72.938828000000001</v>
      </c>
      <c r="BD13">
        <v>72.693854000000002</v>
      </c>
      <c r="BE13">
        <v>73.022351999999998</v>
      </c>
      <c r="BF13">
        <v>72.348732999999996</v>
      </c>
      <c r="BG13">
        <v>72.080776999999998</v>
      </c>
      <c r="BH13">
        <v>71.610907999999995</v>
      </c>
      <c r="BI13">
        <v>71.628663000000003</v>
      </c>
      <c r="BJ13">
        <v>71.299521999999996</v>
      </c>
      <c r="BK13">
        <v>71.473870000000005</v>
      </c>
      <c r="BL13">
        <v>71.847814</v>
      </c>
      <c r="BM13">
        <v>72.436673999999996</v>
      </c>
      <c r="BN13">
        <v>72.646977000000007</v>
      </c>
      <c r="BO13">
        <v>72.975138999999999</v>
      </c>
      <c r="BP13">
        <v>73.794483999999997</v>
      </c>
      <c r="BQ13">
        <v>74.459608000000003</v>
      </c>
      <c r="BR13">
        <v>15.39493</v>
      </c>
      <c r="BS13">
        <v>36.594999999999999</v>
      </c>
      <c r="BT13">
        <v>48.737340000000003</v>
      </c>
      <c r="BU13">
        <v>55.369819999999997</v>
      </c>
      <c r="BV13">
        <v>86.954890000000006</v>
      </c>
      <c r="BW13">
        <v>79.188580000000002</v>
      </c>
      <c r="BX13">
        <v>43.621780000000001</v>
      </c>
      <c r="BY13">
        <v>-77.330060000000003</v>
      </c>
      <c r="BZ13">
        <v>-138.91120000000001</v>
      </c>
      <c r="CA13">
        <v>-18.85276</v>
      </c>
      <c r="CB13">
        <v>-97.223269999999999</v>
      </c>
      <c r="CC13">
        <v>56.498649999999998</v>
      </c>
      <c r="CD13">
        <v>4.8486989999999999</v>
      </c>
      <c r="CE13">
        <v>44.194000000000003</v>
      </c>
      <c r="CF13">
        <v>-32.417099999999998</v>
      </c>
      <c r="CG13">
        <v>-192.6464</v>
      </c>
      <c r="CH13">
        <v>-237.34190000000001</v>
      </c>
      <c r="CI13">
        <v>157.85249999999999</v>
      </c>
      <c r="CJ13">
        <v>244.0378</v>
      </c>
      <c r="CK13">
        <v>304.02530000000002</v>
      </c>
      <c r="CL13">
        <v>59.489780000000003</v>
      </c>
      <c r="CM13">
        <v>-79.032300000000006</v>
      </c>
      <c r="CN13">
        <v>36.094760000000001</v>
      </c>
      <c r="CO13">
        <v>37.539079999999998</v>
      </c>
      <c r="CP13">
        <v>155.7835</v>
      </c>
      <c r="CQ13">
        <v>116.09099999999999</v>
      </c>
      <c r="CR13">
        <v>111.8929</v>
      </c>
      <c r="CS13">
        <v>98.866929999999996</v>
      </c>
      <c r="CT13">
        <v>75.805419999999998</v>
      </c>
      <c r="CU13">
        <v>95.429069999999996</v>
      </c>
      <c r="CV13">
        <v>96.828100000000006</v>
      </c>
      <c r="CW13">
        <v>181.8519</v>
      </c>
      <c r="CX13">
        <v>212.74950000000001</v>
      </c>
      <c r="CY13">
        <v>282.64850000000001</v>
      </c>
      <c r="CZ13">
        <v>214.97409999999999</v>
      </c>
      <c r="DA13">
        <v>319.42219999999998</v>
      </c>
      <c r="DB13">
        <v>127.8468</v>
      </c>
      <c r="DC13">
        <v>459.77820000000003</v>
      </c>
      <c r="DD13">
        <v>474.67750000000001</v>
      </c>
      <c r="DE13">
        <v>550.86959999999999</v>
      </c>
      <c r="DF13">
        <v>595.0761</v>
      </c>
      <c r="DG13">
        <v>770.1848</v>
      </c>
      <c r="DH13">
        <v>546.0598</v>
      </c>
      <c r="DI13">
        <v>1429.797</v>
      </c>
      <c r="DJ13">
        <v>579.5711</v>
      </c>
      <c r="DK13">
        <v>79.03322</v>
      </c>
      <c r="DL13">
        <v>19.551749999999998</v>
      </c>
      <c r="DM13">
        <v>47.35595</v>
      </c>
      <c r="DP13">
        <v>47.8</v>
      </c>
      <c r="DQ13">
        <v>1.1604570000000001</v>
      </c>
      <c r="DR13">
        <v>1.1604572</v>
      </c>
    </row>
    <row r="14" spans="1:122" hidden="1" x14ac:dyDescent="0.3">
      <c r="A14" t="str">
        <f t="shared" si="1"/>
        <v>CCA-No_All Day Ahead and Day Of_Average Event Day</v>
      </c>
      <c r="B14" t="s">
        <v>49</v>
      </c>
      <c r="C14" t="s">
        <v>183</v>
      </c>
      <c r="D14" t="s">
        <v>48</v>
      </c>
      <c r="E14" t="s">
        <v>48</v>
      </c>
      <c r="F14" t="s">
        <v>48</v>
      </c>
      <c r="G14" t="s">
        <v>84</v>
      </c>
      <c r="H14" t="s">
        <v>48</v>
      </c>
      <c r="I14" t="s">
        <v>84</v>
      </c>
      <c r="J14" t="s">
        <v>48</v>
      </c>
      <c r="K14" t="s">
        <v>171</v>
      </c>
      <c r="L14"/>
      <c r="M14"/>
      <c r="O14">
        <v>92.8</v>
      </c>
      <c r="P14">
        <v>91.599998470000003</v>
      </c>
      <c r="Q14">
        <v>1</v>
      </c>
      <c r="R14">
        <v>0</v>
      </c>
      <c r="S14">
        <v>0</v>
      </c>
      <c r="T14">
        <v>0</v>
      </c>
      <c r="U14">
        <v>0</v>
      </c>
      <c r="V14">
        <v>7075.5607</v>
      </c>
      <c r="W14">
        <v>6806.1153000000004</v>
      </c>
      <c r="X14">
        <v>6642.0901000000003</v>
      </c>
      <c r="Y14">
        <v>6870.4529000000002</v>
      </c>
      <c r="Z14">
        <v>7101.6759000000002</v>
      </c>
      <c r="AA14">
        <v>7358.7669999999998</v>
      </c>
      <c r="AB14">
        <v>8401.2018000000007</v>
      </c>
      <c r="AC14">
        <v>9262.9235000000008</v>
      </c>
      <c r="AD14">
        <v>10360.252</v>
      </c>
      <c r="AE14">
        <v>10468.200999999999</v>
      </c>
      <c r="AF14">
        <v>11722.103999999999</v>
      </c>
      <c r="AG14">
        <v>12185.772000000001</v>
      </c>
      <c r="AH14">
        <v>12656.864</v>
      </c>
      <c r="AI14">
        <v>12904.405000000001</v>
      </c>
      <c r="AJ14">
        <v>13099.044</v>
      </c>
      <c r="AK14">
        <v>13530.932000000001</v>
      </c>
      <c r="AL14">
        <v>14074.539000000001</v>
      </c>
      <c r="AM14">
        <v>13984.24</v>
      </c>
      <c r="AN14">
        <v>13861.245000000001</v>
      </c>
      <c r="AO14">
        <v>13144.893</v>
      </c>
      <c r="AP14">
        <v>12493.065000000001</v>
      </c>
      <c r="AQ14">
        <v>11268.450999999999</v>
      </c>
      <c r="AR14">
        <v>8503.5871999999999</v>
      </c>
      <c r="AS14">
        <v>7659.9973</v>
      </c>
      <c r="AT14">
        <v>74.846418</v>
      </c>
      <c r="AU14">
        <v>75.611875999999995</v>
      </c>
      <c r="AV14">
        <v>75.779407000000006</v>
      </c>
      <c r="AW14">
        <v>75.461606000000003</v>
      </c>
      <c r="AX14">
        <v>75.252402000000004</v>
      </c>
      <c r="AY14">
        <v>74.603280999999996</v>
      </c>
      <c r="AZ14">
        <v>74.506918999999996</v>
      </c>
      <c r="BA14">
        <v>74.335604000000004</v>
      </c>
      <c r="BB14">
        <v>73.995970999999997</v>
      </c>
      <c r="BC14">
        <v>73.355699999999999</v>
      </c>
      <c r="BD14">
        <v>73.040361000000004</v>
      </c>
      <c r="BE14">
        <v>73.153525000000002</v>
      </c>
      <c r="BF14">
        <v>72.502134999999996</v>
      </c>
      <c r="BG14">
        <v>72.280085999999997</v>
      </c>
      <c r="BH14">
        <v>71.768186</v>
      </c>
      <c r="BI14">
        <v>71.683843999999993</v>
      </c>
      <c r="BJ14">
        <v>71.330793</v>
      </c>
      <c r="BK14">
        <v>71.437943000000004</v>
      </c>
      <c r="BL14">
        <v>71.893399000000002</v>
      </c>
      <c r="BM14">
        <v>72.488219999999998</v>
      </c>
      <c r="BN14">
        <v>72.696757000000005</v>
      </c>
      <c r="BO14">
        <v>73.057501999999999</v>
      </c>
      <c r="BP14">
        <v>73.856798999999995</v>
      </c>
      <c r="BQ14">
        <v>74.612246999999996</v>
      </c>
      <c r="BR14">
        <v>4.6731220000000002</v>
      </c>
      <c r="BS14">
        <v>39.402050000000003</v>
      </c>
      <c r="BT14">
        <v>73.384110000000007</v>
      </c>
      <c r="BU14">
        <v>68.353009999999998</v>
      </c>
      <c r="BV14">
        <v>116.7766</v>
      </c>
      <c r="BW14">
        <v>88.073520000000002</v>
      </c>
      <c r="BX14">
        <v>-14.598879999999999</v>
      </c>
      <c r="BY14">
        <v>-114.74590000000001</v>
      </c>
      <c r="BZ14">
        <v>-122.9277</v>
      </c>
      <c r="CA14">
        <v>30.597519999999999</v>
      </c>
      <c r="CB14">
        <v>-159.64340000000001</v>
      </c>
      <c r="CC14">
        <v>32.455109999999998</v>
      </c>
      <c r="CD14">
        <v>15.509399999999999</v>
      </c>
      <c r="CE14">
        <v>116.5818</v>
      </c>
      <c r="CF14">
        <v>67.476330000000004</v>
      </c>
      <c r="CG14">
        <v>-135.89189999999999</v>
      </c>
      <c r="CH14">
        <v>-238.06790000000001</v>
      </c>
      <c r="CI14">
        <v>666.42150000000004</v>
      </c>
      <c r="CJ14">
        <v>1432.652</v>
      </c>
      <c r="CK14">
        <v>2011.7670000000001</v>
      </c>
      <c r="CL14">
        <v>1296.3720000000001</v>
      </c>
      <c r="CM14">
        <v>60.94041</v>
      </c>
      <c r="CN14">
        <v>-72.133489999999995</v>
      </c>
      <c r="CO14">
        <v>2.237762</v>
      </c>
      <c r="CP14">
        <v>344.06079999999997</v>
      </c>
      <c r="CQ14">
        <v>261.06959999999998</v>
      </c>
      <c r="CR14">
        <v>223.17760000000001</v>
      </c>
      <c r="CS14">
        <v>173.8057</v>
      </c>
      <c r="CT14">
        <v>148.02869999999999</v>
      </c>
      <c r="CU14">
        <v>149.83349999999999</v>
      </c>
      <c r="CV14">
        <v>202.82140000000001</v>
      </c>
      <c r="CW14">
        <v>373.17610000000002</v>
      </c>
      <c r="CX14">
        <v>462.11160000000001</v>
      </c>
      <c r="CY14">
        <v>517.69839999999999</v>
      </c>
      <c r="CZ14">
        <v>442.32870000000003</v>
      </c>
      <c r="DA14">
        <v>461.09399999999999</v>
      </c>
      <c r="DB14">
        <v>211.8844</v>
      </c>
      <c r="DC14">
        <v>688.72130000000004</v>
      </c>
      <c r="DD14">
        <v>758.65959999999995</v>
      </c>
      <c r="DE14">
        <v>907.18349999999998</v>
      </c>
      <c r="DF14">
        <v>1160.2850000000001</v>
      </c>
      <c r="DG14">
        <v>1257.7249999999999</v>
      </c>
      <c r="DH14">
        <v>880.8252</v>
      </c>
      <c r="DI14">
        <v>1697.4480000000001</v>
      </c>
      <c r="DJ14">
        <v>830.53629999999998</v>
      </c>
      <c r="DK14">
        <v>181.42259999999999</v>
      </c>
      <c r="DL14">
        <v>54.972320000000003</v>
      </c>
      <c r="DM14">
        <v>101.76739999999999</v>
      </c>
      <c r="DP14">
        <v>92.8</v>
      </c>
      <c r="DQ14">
        <v>2.753104</v>
      </c>
      <c r="DR14">
        <v>2.7531042000000001</v>
      </c>
    </row>
    <row r="15" spans="1:122" hidden="1" x14ac:dyDescent="0.3">
      <c r="A15" t="str">
        <f t="shared" si="1"/>
        <v>CCA-Yes_All Day Ahead_Average Event Day</v>
      </c>
      <c r="B15" t="s">
        <v>49</v>
      </c>
      <c r="C15" t="s">
        <v>184</v>
      </c>
      <c r="D15" t="s">
        <v>48</v>
      </c>
      <c r="E15" t="s">
        <v>48</v>
      </c>
      <c r="F15" t="s">
        <v>48</v>
      </c>
      <c r="G15" t="s">
        <v>84</v>
      </c>
      <c r="H15" t="s">
        <v>48</v>
      </c>
      <c r="I15" t="s">
        <v>85</v>
      </c>
      <c r="J15" t="s">
        <v>48</v>
      </c>
      <c r="K15" t="s">
        <v>204</v>
      </c>
      <c r="L15"/>
      <c r="M15"/>
      <c r="O15">
        <v>35.799999999999997</v>
      </c>
      <c r="P15">
        <v>34.799999239999998</v>
      </c>
      <c r="Q15">
        <v>1</v>
      </c>
      <c r="R15">
        <v>0</v>
      </c>
      <c r="S15">
        <v>0</v>
      </c>
      <c r="T15">
        <v>0</v>
      </c>
      <c r="U15">
        <v>0</v>
      </c>
      <c r="V15">
        <v>842.37770999999998</v>
      </c>
      <c r="W15">
        <v>874.17138</v>
      </c>
      <c r="X15">
        <v>832.38085000000001</v>
      </c>
      <c r="Y15">
        <v>964.82136000000003</v>
      </c>
      <c r="Z15">
        <v>1261.4485</v>
      </c>
      <c r="AA15">
        <v>1334.2184999999999</v>
      </c>
      <c r="AB15">
        <v>1510.0578</v>
      </c>
      <c r="AC15">
        <v>1735.8101999999999</v>
      </c>
      <c r="AD15">
        <v>2011.7994000000001</v>
      </c>
      <c r="AE15">
        <v>2180.3933999999999</v>
      </c>
      <c r="AF15">
        <v>2336.3179</v>
      </c>
      <c r="AG15">
        <v>2575.3211999999999</v>
      </c>
      <c r="AH15">
        <v>2625.2604999999999</v>
      </c>
      <c r="AI15">
        <v>2670.0392000000002</v>
      </c>
      <c r="AJ15">
        <v>2545.9022</v>
      </c>
      <c r="AK15">
        <v>2565.2550999999999</v>
      </c>
      <c r="AL15">
        <v>2464.2312000000002</v>
      </c>
      <c r="AM15">
        <v>2103.9852000000001</v>
      </c>
      <c r="AN15">
        <v>1869.6427000000001</v>
      </c>
      <c r="AO15">
        <v>1614.2826</v>
      </c>
      <c r="AP15">
        <v>1848.7150999999999</v>
      </c>
      <c r="AQ15">
        <v>2031.5137</v>
      </c>
      <c r="AR15">
        <v>1534.0214000000001</v>
      </c>
      <c r="AS15">
        <v>1029.9458</v>
      </c>
      <c r="AT15">
        <v>75.419848999999999</v>
      </c>
      <c r="AU15">
        <v>76.071719000000002</v>
      </c>
      <c r="AV15">
        <v>76.172310999999993</v>
      </c>
      <c r="AW15">
        <v>75.668932999999996</v>
      </c>
      <c r="AX15">
        <v>75.229436000000007</v>
      </c>
      <c r="AY15">
        <v>74.474804000000006</v>
      </c>
      <c r="AZ15">
        <v>74.527991</v>
      </c>
      <c r="BA15">
        <v>74.044955000000002</v>
      </c>
      <c r="BB15">
        <v>73.712277</v>
      </c>
      <c r="BC15">
        <v>73.291205000000005</v>
      </c>
      <c r="BD15">
        <v>73.01294</v>
      </c>
      <c r="BE15">
        <v>72.625311999999994</v>
      </c>
      <c r="BF15">
        <v>71.695682000000005</v>
      </c>
      <c r="BG15">
        <v>71.125564999999995</v>
      </c>
      <c r="BH15">
        <v>71.025000000000006</v>
      </c>
      <c r="BI15">
        <v>71.210696999999996</v>
      </c>
      <c r="BJ15">
        <v>71.666751000000005</v>
      </c>
      <c r="BK15">
        <v>72.146715</v>
      </c>
      <c r="BL15">
        <v>72.988749999999996</v>
      </c>
      <c r="BM15">
        <v>73.870469</v>
      </c>
      <c r="BN15">
        <v>74.232337999999999</v>
      </c>
      <c r="BO15">
        <v>74.187258</v>
      </c>
      <c r="BP15">
        <v>74.776545999999996</v>
      </c>
      <c r="BQ15">
        <v>75.256788999999998</v>
      </c>
      <c r="BR15">
        <v>46.380040000000001</v>
      </c>
      <c r="BS15">
        <v>-8.7204560000000004</v>
      </c>
      <c r="BT15">
        <v>74.678790000000006</v>
      </c>
      <c r="BU15">
        <v>38.786589999999997</v>
      </c>
      <c r="BV15">
        <v>-62.46602</v>
      </c>
      <c r="BW15">
        <v>-1.3286100000000001</v>
      </c>
      <c r="BX15">
        <v>18.501069999999999</v>
      </c>
      <c r="BY15">
        <v>20.74437</v>
      </c>
      <c r="BZ15">
        <v>3.4713219999999998</v>
      </c>
      <c r="CA15">
        <v>4.271172</v>
      </c>
      <c r="CB15">
        <v>62.284120000000001</v>
      </c>
      <c r="CC15">
        <v>-30.89227</v>
      </c>
      <c r="CD15">
        <v>-6.7574759999999996</v>
      </c>
      <c r="CE15">
        <v>-18.56026</v>
      </c>
      <c r="CF15">
        <v>64.052760000000006</v>
      </c>
      <c r="CG15">
        <v>-34.24653</v>
      </c>
      <c r="CH15">
        <v>-12.04604</v>
      </c>
      <c r="CI15">
        <v>300.45179999999999</v>
      </c>
      <c r="CJ15">
        <v>383.4248</v>
      </c>
      <c r="CK15">
        <v>530.18240000000003</v>
      </c>
      <c r="CL15">
        <v>169.67009999999999</v>
      </c>
      <c r="CM15">
        <v>-121.8137</v>
      </c>
      <c r="CN15">
        <v>24.51455</v>
      </c>
      <c r="CO15">
        <v>87.526730000000001</v>
      </c>
      <c r="CP15">
        <v>497.22469999999998</v>
      </c>
      <c r="CQ15">
        <v>1969.403</v>
      </c>
      <c r="CR15">
        <v>1566.9639999999999</v>
      </c>
      <c r="CS15">
        <v>231.4991</v>
      </c>
      <c r="CT15">
        <v>129.02070000000001</v>
      </c>
      <c r="CU15">
        <v>78.827330000000003</v>
      </c>
      <c r="CV15">
        <v>115.006</v>
      </c>
      <c r="CW15">
        <v>140.43360000000001</v>
      </c>
      <c r="CX15">
        <v>167.97980000000001</v>
      </c>
      <c r="CY15">
        <v>675.76580000000001</v>
      </c>
      <c r="CZ15">
        <v>572.49170000000004</v>
      </c>
      <c r="DA15">
        <v>935.93439999999998</v>
      </c>
      <c r="DB15">
        <v>152.07400000000001</v>
      </c>
      <c r="DC15">
        <v>2021.855</v>
      </c>
      <c r="DD15">
        <v>2310.6999999999998</v>
      </c>
      <c r="DE15">
        <v>1235.6600000000001</v>
      </c>
      <c r="DF15">
        <v>2516.6689999999999</v>
      </c>
      <c r="DG15">
        <v>2337.8310000000001</v>
      </c>
      <c r="DH15">
        <v>542.7998</v>
      </c>
      <c r="DI15">
        <v>212.08680000000001</v>
      </c>
      <c r="DJ15">
        <v>247.06309999999999</v>
      </c>
      <c r="DK15">
        <v>223.89609999999999</v>
      </c>
      <c r="DL15">
        <v>117.51990000000001</v>
      </c>
      <c r="DM15">
        <v>83.318870000000004</v>
      </c>
      <c r="DP15">
        <v>35.799999999999997</v>
      </c>
      <c r="DQ15">
        <v>0.83186289999999996</v>
      </c>
      <c r="DR15">
        <v>0.83186287999999997</v>
      </c>
    </row>
    <row r="16" spans="1:122" hidden="1" x14ac:dyDescent="0.3">
      <c r="A16" t="str">
        <f t="shared" si="1"/>
        <v>CCA-Yes_All Day Ahead and Day Of_Average Event Day</v>
      </c>
      <c r="B16" t="s">
        <v>49</v>
      </c>
      <c r="C16" t="s">
        <v>184</v>
      </c>
      <c r="D16" t="s">
        <v>48</v>
      </c>
      <c r="E16" t="s">
        <v>48</v>
      </c>
      <c r="F16" t="s">
        <v>48</v>
      </c>
      <c r="G16" t="s">
        <v>84</v>
      </c>
      <c r="H16" t="s">
        <v>48</v>
      </c>
      <c r="I16" t="s">
        <v>85</v>
      </c>
      <c r="J16" t="s">
        <v>48</v>
      </c>
      <c r="K16" t="s">
        <v>171</v>
      </c>
      <c r="L16"/>
      <c r="M16"/>
      <c r="O16">
        <v>41.8</v>
      </c>
      <c r="P16">
        <v>40.799999239999998</v>
      </c>
      <c r="Q16">
        <v>1</v>
      </c>
      <c r="R16">
        <v>0</v>
      </c>
      <c r="S16">
        <v>0</v>
      </c>
      <c r="T16">
        <v>0</v>
      </c>
      <c r="U16">
        <v>0</v>
      </c>
      <c r="V16">
        <v>994.11770999999999</v>
      </c>
      <c r="W16">
        <v>1019.7394</v>
      </c>
      <c r="X16">
        <v>969.74085000000002</v>
      </c>
      <c r="Y16">
        <v>1113.7334000000001</v>
      </c>
      <c r="Z16">
        <v>1431.2725</v>
      </c>
      <c r="AA16">
        <v>1580.5985000000001</v>
      </c>
      <c r="AB16">
        <v>1788.1618000000001</v>
      </c>
      <c r="AC16">
        <v>2094.9782</v>
      </c>
      <c r="AD16">
        <v>2387.5594000000001</v>
      </c>
      <c r="AE16">
        <v>2723.8933999999999</v>
      </c>
      <c r="AF16">
        <v>2960.6779000000001</v>
      </c>
      <c r="AG16">
        <v>3233.4531999999999</v>
      </c>
      <c r="AH16">
        <v>3272.7325000000001</v>
      </c>
      <c r="AI16">
        <v>3332.7312000000002</v>
      </c>
      <c r="AJ16">
        <v>3210.0462000000002</v>
      </c>
      <c r="AK16">
        <v>3133.3110999999999</v>
      </c>
      <c r="AL16">
        <v>3108.7671999999998</v>
      </c>
      <c r="AM16">
        <v>2714.0972000000002</v>
      </c>
      <c r="AN16">
        <v>2367.5947000000001</v>
      </c>
      <c r="AO16">
        <v>2082.2586000000001</v>
      </c>
      <c r="AP16">
        <v>2292.2271000000001</v>
      </c>
      <c r="AQ16">
        <v>2250.7057</v>
      </c>
      <c r="AR16">
        <v>1680.6694</v>
      </c>
      <c r="AS16">
        <v>1175.2058</v>
      </c>
      <c r="AT16">
        <v>75.031901000000005</v>
      </c>
      <c r="AU16">
        <v>75.594840000000005</v>
      </c>
      <c r="AV16">
        <v>75.663518999999994</v>
      </c>
      <c r="AW16">
        <v>75.154325999999998</v>
      </c>
      <c r="AX16">
        <v>74.682680000000005</v>
      </c>
      <c r="AY16">
        <v>73.916133000000002</v>
      </c>
      <c r="AZ16">
        <v>73.919351000000006</v>
      </c>
      <c r="BA16">
        <v>73.432793000000004</v>
      </c>
      <c r="BB16">
        <v>73.099993999999995</v>
      </c>
      <c r="BC16">
        <v>72.795028000000002</v>
      </c>
      <c r="BD16">
        <v>72.629142000000002</v>
      </c>
      <c r="BE16">
        <v>72.466122999999996</v>
      </c>
      <c r="BF16">
        <v>71.589855</v>
      </c>
      <c r="BG16">
        <v>71.158191000000002</v>
      </c>
      <c r="BH16">
        <v>71.085842999999997</v>
      </c>
      <c r="BI16">
        <v>71.315929999999994</v>
      </c>
      <c r="BJ16">
        <v>71.768117000000004</v>
      </c>
      <c r="BK16">
        <v>72.240120000000005</v>
      </c>
      <c r="BL16">
        <v>73.081256999999994</v>
      </c>
      <c r="BM16">
        <v>73.946303999999998</v>
      </c>
      <c r="BN16">
        <v>74.249488999999997</v>
      </c>
      <c r="BO16">
        <v>74.094290000000001</v>
      </c>
      <c r="BP16">
        <v>74.593738999999999</v>
      </c>
      <c r="BQ16">
        <v>74.977975000000001</v>
      </c>
      <c r="BR16">
        <v>67.234939999999995</v>
      </c>
      <c r="BS16">
        <v>21.209849999999999</v>
      </c>
      <c r="BT16">
        <v>108.184</v>
      </c>
      <c r="BU16">
        <v>64.831869999999995</v>
      </c>
      <c r="BV16">
        <v>-42.759500000000003</v>
      </c>
      <c r="BW16">
        <v>-28.363630000000001</v>
      </c>
      <c r="BX16">
        <v>15.003259999999999</v>
      </c>
      <c r="BY16">
        <v>9.4811259999999997</v>
      </c>
      <c r="BZ16">
        <v>19.612749999999998</v>
      </c>
      <c r="CA16">
        <v>9.2099159999999998</v>
      </c>
      <c r="CB16">
        <v>46.382469999999998</v>
      </c>
      <c r="CC16">
        <v>-39.625390000000003</v>
      </c>
      <c r="CD16">
        <v>7.6682379999999997</v>
      </c>
      <c r="CE16">
        <v>-7.9260339999999996</v>
      </c>
      <c r="CF16">
        <v>63.395539999999997</v>
      </c>
      <c r="CG16">
        <v>5.9660289999999998</v>
      </c>
      <c r="CH16">
        <v>-16.648420000000002</v>
      </c>
      <c r="CI16">
        <v>283.56240000000003</v>
      </c>
      <c r="CJ16">
        <v>415.12639999999999</v>
      </c>
      <c r="CK16">
        <v>536.72410000000002</v>
      </c>
      <c r="CL16">
        <v>171.76840000000001</v>
      </c>
      <c r="CM16">
        <v>-128.9194</v>
      </c>
      <c r="CN16">
        <v>29.306239999999999</v>
      </c>
      <c r="CO16">
        <v>88.812610000000006</v>
      </c>
      <c r="CP16">
        <v>517.5616</v>
      </c>
      <c r="CQ16">
        <v>1986.13</v>
      </c>
      <c r="CR16">
        <v>1585.7260000000001</v>
      </c>
      <c r="CS16">
        <v>256.82850000000002</v>
      </c>
      <c r="CT16">
        <v>147.32159999999999</v>
      </c>
      <c r="CU16">
        <v>126.63849999999999</v>
      </c>
      <c r="CV16">
        <v>139.8468</v>
      </c>
      <c r="CW16">
        <v>164.21700000000001</v>
      </c>
      <c r="CX16">
        <v>182.38480000000001</v>
      </c>
      <c r="CY16">
        <v>697.55629999999996</v>
      </c>
      <c r="CZ16">
        <v>590.9434</v>
      </c>
      <c r="DA16">
        <v>946.40329999999994</v>
      </c>
      <c r="DB16">
        <v>158.08580000000001</v>
      </c>
      <c r="DC16">
        <v>2028.0989999999999</v>
      </c>
      <c r="DD16">
        <v>2325.3649999999998</v>
      </c>
      <c r="DE16">
        <v>1265.2370000000001</v>
      </c>
      <c r="DF16">
        <v>2562.663</v>
      </c>
      <c r="DG16">
        <v>2374.0520000000001</v>
      </c>
      <c r="DH16">
        <v>575.72929999999997</v>
      </c>
      <c r="DI16">
        <v>231.8612</v>
      </c>
      <c r="DJ16">
        <v>288.57889999999998</v>
      </c>
      <c r="DK16">
        <v>228.8193</v>
      </c>
      <c r="DL16">
        <v>119.9131</v>
      </c>
      <c r="DM16">
        <v>85.499229999999997</v>
      </c>
      <c r="DP16">
        <v>41.8</v>
      </c>
      <c r="DQ16">
        <v>1.044216</v>
      </c>
      <c r="DR16">
        <v>1.0442157999999999</v>
      </c>
    </row>
    <row r="17" spans="1:122" x14ac:dyDescent="0.3">
      <c r="A17" t="str">
        <f t="shared" si="1"/>
        <v>Industry_Type-2. Manufacturing_All Day Ahead_Average Event Day</v>
      </c>
      <c r="B17" t="s">
        <v>49</v>
      </c>
      <c r="C17" t="s">
        <v>178</v>
      </c>
      <c r="D17" t="s">
        <v>48</v>
      </c>
      <c r="E17" t="s">
        <v>48</v>
      </c>
      <c r="F17" t="s">
        <v>31</v>
      </c>
      <c r="G17" t="s">
        <v>84</v>
      </c>
      <c r="H17" t="s">
        <v>48</v>
      </c>
      <c r="I17" t="s">
        <v>48</v>
      </c>
      <c r="J17" t="s">
        <v>48</v>
      </c>
      <c r="K17" t="s">
        <v>204</v>
      </c>
      <c r="L17"/>
      <c r="M17"/>
      <c r="Q17">
        <v>1</v>
      </c>
      <c r="R17">
        <v>1</v>
      </c>
      <c r="S17">
        <v>0</v>
      </c>
      <c r="T17">
        <v>1</v>
      </c>
      <c r="U17">
        <v>0</v>
      </c>
      <c r="AT17">
        <v>68.25</v>
      </c>
      <c r="AU17">
        <v>68</v>
      </c>
      <c r="AV17">
        <v>68</v>
      </c>
      <c r="AW17">
        <v>68.75</v>
      </c>
      <c r="AX17">
        <v>70.75</v>
      </c>
      <c r="AY17">
        <v>72</v>
      </c>
      <c r="AZ17">
        <v>74.25</v>
      </c>
      <c r="BA17">
        <v>76.75</v>
      </c>
      <c r="BB17">
        <v>77</v>
      </c>
      <c r="BC17">
        <v>77.25</v>
      </c>
      <c r="BD17">
        <v>75.5</v>
      </c>
      <c r="BE17">
        <v>74.375</v>
      </c>
      <c r="BF17">
        <v>75</v>
      </c>
      <c r="BG17">
        <v>73.625</v>
      </c>
      <c r="BH17">
        <v>71.625</v>
      </c>
      <c r="BI17">
        <v>70.75</v>
      </c>
      <c r="BJ17">
        <v>69.75</v>
      </c>
      <c r="BK17">
        <v>34.75</v>
      </c>
      <c r="BL17">
        <v>69</v>
      </c>
      <c r="BM17">
        <v>69</v>
      </c>
      <c r="BN17">
        <v>69.25</v>
      </c>
      <c r="BO17">
        <v>69</v>
      </c>
      <c r="BP17">
        <v>68.5</v>
      </c>
      <c r="BQ17">
        <v>68.5</v>
      </c>
    </row>
    <row r="18" spans="1:122" x14ac:dyDescent="0.3">
      <c r="A18" t="str">
        <f t="shared" si="1"/>
        <v>Industry_Type-2. Manufacturing_All Day Ahead and Day Of_Average Event Day</v>
      </c>
      <c r="B18" t="s">
        <v>49</v>
      </c>
      <c r="C18" t="s">
        <v>178</v>
      </c>
      <c r="D18" t="s">
        <v>48</v>
      </c>
      <c r="E18" t="s">
        <v>48</v>
      </c>
      <c r="F18" t="s">
        <v>31</v>
      </c>
      <c r="G18" t="s">
        <v>84</v>
      </c>
      <c r="H18" t="s">
        <v>48</v>
      </c>
      <c r="I18" t="s">
        <v>48</v>
      </c>
      <c r="J18" t="s">
        <v>48</v>
      </c>
      <c r="K18" t="s">
        <v>171</v>
      </c>
      <c r="L18"/>
      <c r="M18"/>
      <c r="Q18">
        <v>1</v>
      </c>
      <c r="R18">
        <v>1</v>
      </c>
      <c r="S18">
        <v>0</v>
      </c>
      <c r="T18">
        <v>1</v>
      </c>
      <c r="U18">
        <v>0</v>
      </c>
      <c r="AT18">
        <v>68.25</v>
      </c>
      <c r="AU18">
        <v>68</v>
      </c>
      <c r="AV18">
        <v>68</v>
      </c>
      <c r="AW18">
        <v>68.75</v>
      </c>
      <c r="AX18">
        <v>70.75</v>
      </c>
      <c r="AY18">
        <v>72</v>
      </c>
      <c r="AZ18">
        <v>74.25</v>
      </c>
      <c r="BA18">
        <v>76.75</v>
      </c>
      <c r="BB18">
        <v>77</v>
      </c>
      <c r="BC18">
        <v>77.25</v>
      </c>
      <c r="BD18">
        <v>75.5</v>
      </c>
      <c r="BE18">
        <v>74.375</v>
      </c>
      <c r="BF18">
        <v>75</v>
      </c>
      <c r="BG18">
        <v>73.625</v>
      </c>
      <c r="BH18">
        <v>71.625</v>
      </c>
      <c r="BI18">
        <v>70.75</v>
      </c>
      <c r="BJ18">
        <v>69.75</v>
      </c>
      <c r="BK18">
        <v>34.75</v>
      </c>
      <c r="BL18">
        <v>69</v>
      </c>
      <c r="BM18">
        <v>69</v>
      </c>
      <c r="BN18">
        <v>69.25</v>
      </c>
      <c r="BO18">
        <v>69</v>
      </c>
      <c r="BP18">
        <v>68.5</v>
      </c>
      <c r="BQ18">
        <v>68.5</v>
      </c>
    </row>
    <row r="19" spans="1:122" x14ac:dyDescent="0.3">
      <c r="A19" t="str">
        <f t="shared" si="1"/>
        <v>Industry_Type-3. Wholesale, Transport, other utilities_All Day Ahead_Average Event Day</v>
      </c>
      <c r="B19" t="s">
        <v>49</v>
      </c>
      <c r="C19" t="s">
        <v>185</v>
      </c>
      <c r="D19" t="s">
        <v>48</v>
      </c>
      <c r="E19" t="s">
        <v>48</v>
      </c>
      <c r="F19" t="s">
        <v>186</v>
      </c>
      <c r="G19" t="s">
        <v>84</v>
      </c>
      <c r="H19" t="s">
        <v>48</v>
      </c>
      <c r="I19" t="s">
        <v>48</v>
      </c>
      <c r="J19" t="s">
        <v>48</v>
      </c>
      <c r="K19" t="s">
        <v>204</v>
      </c>
      <c r="L19"/>
      <c r="M19"/>
      <c r="Q19">
        <v>1</v>
      </c>
      <c r="R19">
        <v>1</v>
      </c>
      <c r="S19">
        <v>0</v>
      </c>
      <c r="T19">
        <v>1</v>
      </c>
      <c r="U19">
        <v>0</v>
      </c>
      <c r="AT19">
        <v>74.674999999999997</v>
      </c>
      <c r="AU19">
        <v>74.825000000000003</v>
      </c>
      <c r="AV19">
        <v>75.099999999999994</v>
      </c>
      <c r="AW19">
        <v>74.349999999999994</v>
      </c>
      <c r="AX19">
        <v>71.95</v>
      </c>
      <c r="AY19">
        <v>70.900000000000006</v>
      </c>
      <c r="AZ19">
        <v>70.95</v>
      </c>
      <c r="BA19">
        <v>69.55</v>
      </c>
      <c r="BB19">
        <v>69.3</v>
      </c>
      <c r="BC19">
        <v>69.3</v>
      </c>
      <c r="BD19">
        <v>54.45</v>
      </c>
      <c r="BE19">
        <v>53.4</v>
      </c>
      <c r="BF19">
        <v>52.7</v>
      </c>
      <c r="BG19">
        <v>42.375</v>
      </c>
      <c r="BH19">
        <v>42.225000000000001</v>
      </c>
      <c r="BI19">
        <v>53</v>
      </c>
      <c r="BJ19">
        <v>50.55</v>
      </c>
      <c r="BK19">
        <v>67.599999999999994</v>
      </c>
      <c r="BL19">
        <v>74.650000000000006</v>
      </c>
      <c r="BM19">
        <v>77.05</v>
      </c>
      <c r="BN19">
        <v>77.3</v>
      </c>
      <c r="BO19">
        <v>76.3</v>
      </c>
      <c r="BP19">
        <v>75.7</v>
      </c>
      <c r="BQ19">
        <v>75.75</v>
      </c>
    </row>
    <row r="20" spans="1:122" x14ac:dyDescent="0.3">
      <c r="A20" t="str">
        <f t="shared" si="1"/>
        <v>Industry_Type-3. Wholesale, Transport, other utilities_All Day Ahead and Day Of_Average Event Day</v>
      </c>
      <c r="B20" t="s">
        <v>49</v>
      </c>
      <c r="C20" t="s">
        <v>185</v>
      </c>
      <c r="D20" t="s">
        <v>48</v>
      </c>
      <c r="E20" t="s">
        <v>48</v>
      </c>
      <c r="F20" t="s">
        <v>186</v>
      </c>
      <c r="G20" t="s">
        <v>84</v>
      </c>
      <c r="H20" t="s">
        <v>48</v>
      </c>
      <c r="I20" t="s">
        <v>48</v>
      </c>
      <c r="J20" t="s">
        <v>48</v>
      </c>
      <c r="K20" t="s">
        <v>171</v>
      </c>
      <c r="L20"/>
      <c r="M20"/>
      <c r="Q20">
        <v>1</v>
      </c>
      <c r="R20">
        <v>1</v>
      </c>
      <c r="S20">
        <v>0</v>
      </c>
      <c r="T20">
        <v>1</v>
      </c>
      <c r="U20">
        <v>0</v>
      </c>
      <c r="AT20">
        <v>74.674999999999997</v>
      </c>
      <c r="AU20">
        <v>74.825000000000003</v>
      </c>
      <c r="AV20">
        <v>75.099999999999994</v>
      </c>
      <c r="AW20">
        <v>74.349999999999994</v>
      </c>
      <c r="AX20">
        <v>71.95</v>
      </c>
      <c r="AY20">
        <v>70.900000000000006</v>
      </c>
      <c r="AZ20">
        <v>70.95</v>
      </c>
      <c r="BA20">
        <v>69.55</v>
      </c>
      <c r="BB20">
        <v>69.3</v>
      </c>
      <c r="BC20">
        <v>69.3</v>
      </c>
      <c r="BD20">
        <v>54.45</v>
      </c>
      <c r="BE20">
        <v>53.4</v>
      </c>
      <c r="BF20">
        <v>52.7</v>
      </c>
      <c r="BG20">
        <v>42.375</v>
      </c>
      <c r="BH20">
        <v>42.225000000000001</v>
      </c>
      <c r="BI20">
        <v>53</v>
      </c>
      <c r="BJ20">
        <v>50.55</v>
      </c>
      <c r="BK20">
        <v>67.599999999999994</v>
      </c>
      <c r="BL20">
        <v>74.650000000000006</v>
      </c>
      <c r="BM20">
        <v>77.05</v>
      </c>
      <c r="BN20">
        <v>77.3</v>
      </c>
      <c r="BO20">
        <v>76.3</v>
      </c>
      <c r="BP20">
        <v>75.7</v>
      </c>
      <c r="BQ20">
        <v>75.75</v>
      </c>
    </row>
    <row r="21" spans="1:122" hidden="1" x14ac:dyDescent="0.3">
      <c r="A21" t="str">
        <f t="shared" si="1"/>
        <v>Industry_Type-4. Retail stores_All Day Ahead_Average Event Day</v>
      </c>
      <c r="B21" t="s">
        <v>49</v>
      </c>
      <c r="C21" t="s">
        <v>179</v>
      </c>
      <c r="D21" t="s">
        <v>48</v>
      </c>
      <c r="E21" t="s">
        <v>48</v>
      </c>
      <c r="F21" t="s">
        <v>29</v>
      </c>
      <c r="G21" t="s">
        <v>84</v>
      </c>
      <c r="H21" t="s">
        <v>48</v>
      </c>
      <c r="I21" t="s">
        <v>48</v>
      </c>
      <c r="J21" t="s">
        <v>48</v>
      </c>
      <c r="K21" t="s">
        <v>204</v>
      </c>
      <c r="L21"/>
      <c r="M21"/>
      <c r="O21">
        <v>65.8</v>
      </c>
      <c r="P21">
        <v>64.199996949999999</v>
      </c>
      <c r="Q21">
        <v>1</v>
      </c>
      <c r="R21">
        <v>0</v>
      </c>
      <c r="S21">
        <v>0</v>
      </c>
      <c r="T21">
        <v>0</v>
      </c>
      <c r="U21">
        <v>0</v>
      </c>
      <c r="V21">
        <v>1465.296</v>
      </c>
      <c r="W21">
        <v>1438.7445</v>
      </c>
      <c r="X21">
        <v>1442.3087</v>
      </c>
      <c r="Y21">
        <v>1482.9645</v>
      </c>
      <c r="Z21">
        <v>1591.393</v>
      </c>
      <c r="AA21">
        <v>1758.1552999999999</v>
      </c>
      <c r="AB21">
        <v>2594.0302000000001</v>
      </c>
      <c r="AC21">
        <v>3759.5915</v>
      </c>
      <c r="AD21">
        <v>4433.2786999999998</v>
      </c>
      <c r="AE21">
        <v>4535.3263999999999</v>
      </c>
      <c r="AF21">
        <v>5339.1080000000002</v>
      </c>
      <c r="AG21">
        <v>5540.9602000000004</v>
      </c>
      <c r="AH21">
        <v>5743.2884999999997</v>
      </c>
      <c r="AI21">
        <v>5836.4840000000004</v>
      </c>
      <c r="AJ21">
        <v>5862.7368999999999</v>
      </c>
      <c r="AK21">
        <v>6068.3140999999996</v>
      </c>
      <c r="AL21">
        <v>6308.4378999999999</v>
      </c>
      <c r="AM21">
        <v>6125.3121000000001</v>
      </c>
      <c r="AN21">
        <v>6290.9431999999997</v>
      </c>
      <c r="AO21">
        <v>5692.7556000000004</v>
      </c>
      <c r="AP21">
        <v>5137.3468000000003</v>
      </c>
      <c r="AQ21">
        <v>3397.5218</v>
      </c>
      <c r="AR21">
        <v>2171.0520999999999</v>
      </c>
      <c r="AS21">
        <v>1661.6206</v>
      </c>
      <c r="AT21">
        <v>75.418509999999998</v>
      </c>
      <c r="AU21">
        <v>76.086436000000006</v>
      </c>
      <c r="AV21">
        <v>76.072053999999994</v>
      </c>
      <c r="AW21">
        <v>75.593080999999998</v>
      </c>
      <c r="AX21">
        <v>75.360305999999994</v>
      </c>
      <c r="AY21">
        <v>74.617063999999999</v>
      </c>
      <c r="AZ21">
        <v>74.430357000000001</v>
      </c>
      <c r="BA21">
        <v>74.080411999999995</v>
      </c>
      <c r="BB21">
        <v>73.677959999999999</v>
      </c>
      <c r="BC21">
        <v>73.082238000000004</v>
      </c>
      <c r="BD21">
        <v>72.826038999999994</v>
      </c>
      <c r="BE21">
        <v>72.913188000000005</v>
      </c>
      <c r="BF21">
        <v>72.154230999999996</v>
      </c>
      <c r="BG21">
        <v>71.734847000000002</v>
      </c>
      <c r="BH21">
        <v>71.443400999999994</v>
      </c>
      <c r="BI21">
        <v>71.589562999999998</v>
      </c>
      <c r="BJ21">
        <v>71.624598000000006</v>
      </c>
      <c r="BK21">
        <v>71.932852999999994</v>
      </c>
      <c r="BL21">
        <v>72.400390999999999</v>
      </c>
      <c r="BM21">
        <v>73.096838000000005</v>
      </c>
      <c r="BN21">
        <v>73.426145000000005</v>
      </c>
      <c r="BO21">
        <v>73.743502000000007</v>
      </c>
      <c r="BP21">
        <v>74.577229000000003</v>
      </c>
      <c r="BQ21">
        <v>75.173882000000006</v>
      </c>
      <c r="BR21">
        <v>35.938429999999997</v>
      </c>
      <c r="BS21">
        <v>46.164709999999999</v>
      </c>
      <c r="BT21">
        <v>64.900959999999998</v>
      </c>
      <c r="BU21">
        <v>63.194360000000003</v>
      </c>
      <c r="BV21">
        <v>73.383610000000004</v>
      </c>
      <c r="BW21">
        <v>93.349810000000005</v>
      </c>
      <c r="BX21">
        <v>41.981470000000002</v>
      </c>
      <c r="BY21">
        <v>-85.988050000000001</v>
      </c>
      <c r="BZ21">
        <v>-147.01169999999999</v>
      </c>
      <c r="CA21">
        <v>-17.084820000000001</v>
      </c>
      <c r="CB21">
        <v>-31.770820000000001</v>
      </c>
      <c r="CC21">
        <v>20.12105</v>
      </c>
      <c r="CD21">
        <v>-5.3519740000000002</v>
      </c>
      <c r="CE21">
        <v>28.854659999999999</v>
      </c>
      <c r="CF21">
        <v>58.092700000000001</v>
      </c>
      <c r="CG21">
        <v>-63.808509999999998</v>
      </c>
      <c r="CH21">
        <v>-171.39940000000001</v>
      </c>
      <c r="CI21">
        <v>349.1139</v>
      </c>
      <c r="CJ21">
        <v>377.13749999999999</v>
      </c>
      <c r="CK21">
        <v>674.48140000000001</v>
      </c>
      <c r="CL21">
        <v>142.7141</v>
      </c>
      <c r="CM21">
        <v>-157.9512</v>
      </c>
      <c r="CN21">
        <v>66.856520000000003</v>
      </c>
      <c r="CO21">
        <v>78.950280000000006</v>
      </c>
      <c r="CP21">
        <v>148.31299999999999</v>
      </c>
      <c r="CQ21">
        <v>114.5406</v>
      </c>
      <c r="CR21">
        <v>108.81440000000001</v>
      </c>
      <c r="CS21">
        <v>100.72329999999999</v>
      </c>
      <c r="CT21">
        <v>78.878039999999999</v>
      </c>
      <c r="CU21">
        <v>76.209549999999993</v>
      </c>
      <c r="CV21">
        <v>91.159090000000006</v>
      </c>
      <c r="CW21">
        <v>149.87899999999999</v>
      </c>
      <c r="CX21">
        <v>180.27080000000001</v>
      </c>
      <c r="CY21">
        <v>218.33170000000001</v>
      </c>
      <c r="CZ21">
        <v>160.25569999999999</v>
      </c>
      <c r="DA21">
        <v>110.09529999999999</v>
      </c>
      <c r="DB21">
        <v>74.010350000000003</v>
      </c>
      <c r="DC21">
        <v>186.6919</v>
      </c>
      <c r="DD21">
        <v>422.1653</v>
      </c>
      <c r="DE21">
        <v>228.7852</v>
      </c>
      <c r="DF21">
        <v>404.93790000000001</v>
      </c>
      <c r="DG21">
        <v>605.52170000000001</v>
      </c>
      <c r="DH21">
        <v>454.41840000000002</v>
      </c>
      <c r="DI21">
        <v>828.6893</v>
      </c>
      <c r="DJ21">
        <v>577.44069999999999</v>
      </c>
      <c r="DK21">
        <v>84.251419999999996</v>
      </c>
      <c r="DL21">
        <v>24.992229999999999</v>
      </c>
      <c r="DM21">
        <v>51.023069999999997</v>
      </c>
      <c r="DP21">
        <v>65.8</v>
      </c>
      <c r="DQ21">
        <v>1.277234</v>
      </c>
      <c r="DR21">
        <v>1.2772342999999999</v>
      </c>
    </row>
    <row r="22" spans="1:122" hidden="1" x14ac:dyDescent="0.3">
      <c r="A22" t="str">
        <f t="shared" si="1"/>
        <v>Industry_Type-4. Retail stores_All Day Ahead and Day Of_Average Event Day</v>
      </c>
      <c r="B22" t="s">
        <v>49</v>
      </c>
      <c r="C22" t="s">
        <v>179</v>
      </c>
      <c r="D22" t="s">
        <v>48</v>
      </c>
      <c r="E22" t="s">
        <v>48</v>
      </c>
      <c r="F22" t="s">
        <v>29</v>
      </c>
      <c r="G22" t="s">
        <v>84</v>
      </c>
      <c r="H22" t="s">
        <v>48</v>
      </c>
      <c r="I22" t="s">
        <v>48</v>
      </c>
      <c r="J22" t="s">
        <v>48</v>
      </c>
      <c r="K22" t="s">
        <v>171</v>
      </c>
      <c r="L22"/>
      <c r="M22"/>
      <c r="O22">
        <v>114.8</v>
      </c>
      <c r="P22">
        <v>113.1999969</v>
      </c>
      <c r="Q22">
        <v>1</v>
      </c>
      <c r="R22">
        <v>0</v>
      </c>
      <c r="S22">
        <v>0</v>
      </c>
      <c r="T22">
        <v>0</v>
      </c>
      <c r="U22">
        <v>0</v>
      </c>
      <c r="V22">
        <v>6647.58</v>
      </c>
      <c r="W22">
        <v>6461.6165000000001</v>
      </c>
      <c r="X22">
        <v>6374.3726999999999</v>
      </c>
      <c r="Y22">
        <v>6656.8405000000002</v>
      </c>
      <c r="Z22">
        <v>6918.3850000000002</v>
      </c>
      <c r="AA22">
        <v>7212.9152999999997</v>
      </c>
      <c r="AB22">
        <v>8430.0342000000001</v>
      </c>
      <c r="AC22">
        <v>9445.5594999999994</v>
      </c>
      <c r="AD22">
        <v>10727.094999999999</v>
      </c>
      <c r="AE22">
        <v>10953.018</v>
      </c>
      <c r="AF22">
        <v>12181.407999999999</v>
      </c>
      <c r="AG22">
        <v>12805.495999999999</v>
      </c>
      <c r="AH22">
        <v>13251.852000000001</v>
      </c>
      <c r="AI22">
        <v>13513.348</v>
      </c>
      <c r="AJ22">
        <v>13613.561</v>
      </c>
      <c r="AK22">
        <v>14058.962</v>
      </c>
      <c r="AL22">
        <v>14616.31</v>
      </c>
      <c r="AM22">
        <v>14330.724</v>
      </c>
      <c r="AN22">
        <v>14201.803</v>
      </c>
      <c r="AO22">
        <v>13257.412</v>
      </c>
      <c r="AP22">
        <v>12898.467000000001</v>
      </c>
      <c r="AQ22">
        <v>11540.082</v>
      </c>
      <c r="AR22">
        <v>8418.4801000000007</v>
      </c>
      <c r="AS22">
        <v>7287.3406000000004</v>
      </c>
      <c r="AT22">
        <v>75.158055000000004</v>
      </c>
      <c r="AU22">
        <v>75.850679999999997</v>
      </c>
      <c r="AV22">
        <v>75.928032999999999</v>
      </c>
      <c r="AW22">
        <v>75.498424</v>
      </c>
      <c r="AX22">
        <v>75.236159000000001</v>
      </c>
      <c r="AY22">
        <v>74.517774000000003</v>
      </c>
      <c r="AZ22">
        <v>74.379351</v>
      </c>
      <c r="BA22">
        <v>74.088384000000005</v>
      </c>
      <c r="BB22">
        <v>73.748945000000006</v>
      </c>
      <c r="BC22">
        <v>73.175737999999996</v>
      </c>
      <c r="BD22">
        <v>72.917302000000007</v>
      </c>
      <c r="BE22">
        <v>72.993705000000006</v>
      </c>
      <c r="BF22">
        <v>72.301614999999998</v>
      </c>
      <c r="BG22">
        <v>72.012912</v>
      </c>
      <c r="BH22">
        <v>71.629660000000001</v>
      </c>
      <c r="BI22">
        <v>71.664013999999995</v>
      </c>
      <c r="BJ22">
        <v>71.552847999999997</v>
      </c>
      <c r="BK22">
        <v>71.766931999999997</v>
      </c>
      <c r="BL22">
        <v>72.260130000000004</v>
      </c>
      <c r="BM22">
        <v>72.918779000000001</v>
      </c>
      <c r="BN22">
        <v>73.198466999999994</v>
      </c>
      <c r="BO22">
        <v>73.507285999999993</v>
      </c>
      <c r="BP22">
        <v>74.295227999999994</v>
      </c>
      <c r="BQ22">
        <v>74.944952999999998</v>
      </c>
      <c r="BR22">
        <v>35.51135</v>
      </c>
      <c r="BS22">
        <v>64.870490000000004</v>
      </c>
      <c r="BT22">
        <v>101.9204</v>
      </c>
      <c r="BU22">
        <v>86.228269999999995</v>
      </c>
      <c r="BV22">
        <v>123.8847</v>
      </c>
      <c r="BW22">
        <v>84.676289999999995</v>
      </c>
      <c r="BX22">
        <v>-23.79543</v>
      </c>
      <c r="BY22">
        <v>-121.0714</v>
      </c>
      <c r="BZ22">
        <v>-128.21629999999999</v>
      </c>
      <c r="CA22">
        <v>33.438569999999999</v>
      </c>
      <c r="CB22">
        <v>-91.182540000000003</v>
      </c>
      <c r="CC22">
        <v>-5.903314</v>
      </c>
      <c r="CD22">
        <v>5.478637</v>
      </c>
      <c r="CE22">
        <v>101.1905</v>
      </c>
      <c r="CF22">
        <v>167.28550000000001</v>
      </c>
      <c r="CG22">
        <v>-3.3024480000000001</v>
      </c>
      <c r="CH22">
        <v>-171.13919999999999</v>
      </c>
      <c r="CI22">
        <v>863.87869999999998</v>
      </c>
      <c r="CJ22">
        <v>1550.816</v>
      </c>
      <c r="CK22">
        <v>2345.0909999999999</v>
      </c>
      <c r="CL22">
        <v>1360.4069999999999</v>
      </c>
      <c r="CM22">
        <v>-12.295299999999999</v>
      </c>
      <c r="CN22">
        <v>-45.170819999999999</v>
      </c>
      <c r="CO22">
        <v>41.394680000000001</v>
      </c>
      <c r="CP22">
        <v>342.399</v>
      </c>
      <c r="CQ22">
        <v>262.185</v>
      </c>
      <c r="CR22">
        <v>227.5669</v>
      </c>
      <c r="CS22">
        <v>189.6953</v>
      </c>
      <c r="CT22">
        <v>163.64779999999999</v>
      </c>
      <c r="CU22">
        <v>172.60149999999999</v>
      </c>
      <c r="CV22">
        <v>212.34970000000001</v>
      </c>
      <c r="CW22">
        <v>356.88869999999997</v>
      </c>
      <c r="CX22">
        <v>429.36860000000001</v>
      </c>
      <c r="CY22">
        <v>458.46120000000002</v>
      </c>
      <c r="CZ22">
        <v>388.27780000000001</v>
      </c>
      <c r="DA22">
        <v>251.1233</v>
      </c>
      <c r="DB22">
        <v>156.72110000000001</v>
      </c>
      <c r="DC22">
        <v>414.46350000000001</v>
      </c>
      <c r="DD22">
        <v>704.0634</v>
      </c>
      <c r="DE22">
        <v>577.31870000000004</v>
      </c>
      <c r="DF22">
        <v>950.29179999999997</v>
      </c>
      <c r="DG22">
        <v>1091.4659999999999</v>
      </c>
      <c r="DH22">
        <v>788.96199999999999</v>
      </c>
      <c r="DI22">
        <v>1102.5440000000001</v>
      </c>
      <c r="DJ22">
        <v>837.89949999999999</v>
      </c>
      <c r="DK22">
        <v>187.17269999999999</v>
      </c>
      <c r="DL22">
        <v>59.41939</v>
      </c>
      <c r="DM22">
        <v>105.1635</v>
      </c>
      <c r="DP22">
        <v>114.8</v>
      </c>
      <c r="DQ22">
        <v>3.01145</v>
      </c>
      <c r="DR22">
        <v>3.01145</v>
      </c>
    </row>
    <row r="23" spans="1:122" x14ac:dyDescent="0.3">
      <c r="A23" t="str">
        <f t="shared" si="1"/>
        <v>Industry_Type-5. Offices, Hotels, Finance, Services_All Day Ahead_Average Event Day</v>
      </c>
      <c r="B23" t="s">
        <v>49</v>
      </c>
      <c r="C23" t="s">
        <v>211</v>
      </c>
      <c r="D23" t="s">
        <v>48</v>
      </c>
      <c r="E23" t="s">
        <v>48</v>
      </c>
      <c r="F23" t="s">
        <v>212</v>
      </c>
      <c r="G23" t="s">
        <v>84</v>
      </c>
      <c r="H23" t="s">
        <v>48</v>
      </c>
      <c r="I23" t="s">
        <v>48</v>
      </c>
      <c r="J23" t="s">
        <v>48</v>
      </c>
      <c r="K23" t="s">
        <v>204</v>
      </c>
      <c r="L23"/>
      <c r="M23"/>
      <c r="Q23">
        <v>1</v>
      </c>
      <c r="R23">
        <v>1</v>
      </c>
      <c r="S23">
        <v>0</v>
      </c>
      <c r="T23">
        <v>1</v>
      </c>
      <c r="U23">
        <v>0</v>
      </c>
      <c r="AT23">
        <v>68.625</v>
      </c>
      <c r="AU23">
        <v>70.875</v>
      </c>
      <c r="AV23">
        <v>73.5</v>
      </c>
      <c r="AW23">
        <v>73.25</v>
      </c>
      <c r="AX23">
        <v>73.75</v>
      </c>
      <c r="AY23">
        <v>73.25</v>
      </c>
      <c r="AZ23">
        <v>74</v>
      </c>
      <c r="BA23">
        <v>73.75</v>
      </c>
      <c r="BB23">
        <v>71.75</v>
      </c>
      <c r="BC23">
        <v>70.5</v>
      </c>
      <c r="BD23">
        <v>71</v>
      </c>
      <c r="BE23">
        <v>71</v>
      </c>
      <c r="BF23">
        <v>71</v>
      </c>
      <c r="BG23">
        <v>73</v>
      </c>
      <c r="BH23">
        <v>73.75</v>
      </c>
      <c r="BI23">
        <v>71.25</v>
      </c>
      <c r="BJ23">
        <v>70.25</v>
      </c>
      <c r="BK23">
        <v>70</v>
      </c>
      <c r="BL23">
        <v>69.5</v>
      </c>
      <c r="BM23">
        <v>69.5</v>
      </c>
      <c r="BN23">
        <v>68.75</v>
      </c>
      <c r="BO23">
        <v>67.75</v>
      </c>
      <c r="BP23">
        <v>67.75</v>
      </c>
      <c r="BQ23">
        <v>67.5</v>
      </c>
    </row>
    <row r="24" spans="1:122" x14ac:dyDescent="0.3">
      <c r="A24" t="str">
        <f t="shared" si="1"/>
        <v>Industry_Type-5. Offices, Hotels, Finance, Services_All Day Ahead and Day Of_Average Event Day</v>
      </c>
      <c r="B24" t="s">
        <v>49</v>
      </c>
      <c r="C24" t="s">
        <v>211</v>
      </c>
      <c r="D24" t="s">
        <v>48</v>
      </c>
      <c r="E24" t="s">
        <v>48</v>
      </c>
      <c r="F24" t="s">
        <v>212</v>
      </c>
      <c r="G24" t="s">
        <v>84</v>
      </c>
      <c r="H24" t="s">
        <v>48</v>
      </c>
      <c r="I24" t="s">
        <v>48</v>
      </c>
      <c r="J24" t="s">
        <v>48</v>
      </c>
      <c r="K24" t="s">
        <v>171</v>
      </c>
      <c r="L24"/>
      <c r="M24"/>
      <c r="Q24">
        <v>1</v>
      </c>
      <c r="R24">
        <v>1</v>
      </c>
      <c r="S24">
        <v>0</v>
      </c>
      <c r="T24">
        <v>1</v>
      </c>
      <c r="U24">
        <v>0</v>
      </c>
      <c r="AT24">
        <v>74.666667000000004</v>
      </c>
      <c r="AU24">
        <v>74.833332999999996</v>
      </c>
      <c r="AV24">
        <v>74.933333000000005</v>
      </c>
      <c r="AW24">
        <v>73.933333000000005</v>
      </c>
      <c r="AX24">
        <v>71.2</v>
      </c>
      <c r="AY24">
        <v>70</v>
      </c>
      <c r="AZ24">
        <v>69.866667000000007</v>
      </c>
      <c r="BA24">
        <v>68.2</v>
      </c>
      <c r="BB24">
        <v>68.133332999999993</v>
      </c>
      <c r="BC24">
        <v>68.2</v>
      </c>
      <c r="BD24">
        <v>53.8</v>
      </c>
      <c r="BE24">
        <v>53.2</v>
      </c>
      <c r="BF24">
        <v>52.866667</v>
      </c>
      <c r="BG24">
        <v>49</v>
      </c>
      <c r="BH24">
        <v>49.2</v>
      </c>
      <c r="BI24">
        <v>53.933332999999998</v>
      </c>
      <c r="BJ24">
        <v>54.666666999999997</v>
      </c>
      <c r="BK24">
        <v>71.733333000000002</v>
      </c>
      <c r="BL24">
        <v>75.333332999999996</v>
      </c>
      <c r="BM24">
        <v>77.733333000000002</v>
      </c>
      <c r="BN24">
        <v>77.733333000000002</v>
      </c>
      <c r="BO24">
        <v>76.599999999999994</v>
      </c>
      <c r="BP24">
        <v>76</v>
      </c>
      <c r="BQ24">
        <v>76.066666999999995</v>
      </c>
    </row>
    <row r="25" spans="1:122" x14ac:dyDescent="0.3">
      <c r="A25" t="str">
        <f t="shared" si="1"/>
        <v>Industry_Type-6. Schools_All Day Ahead_Average Event Day</v>
      </c>
      <c r="B25" t="s">
        <v>49</v>
      </c>
      <c r="C25" t="s">
        <v>213</v>
      </c>
      <c r="D25" t="s">
        <v>48</v>
      </c>
      <c r="E25" t="s">
        <v>48</v>
      </c>
      <c r="F25" t="s">
        <v>214</v>
      </c>
      <c r="G25" t="s">
        <v>84</v>
      </c>
      <c r="H25" t="s">
        <v>48</v>
      </c>
      <c r="I25" t="s">
        <v>48</v>
      </c>
      <c r="J25" t="s">
        <v>48</v>
      </c>
      <c r="K25" t="s">
        <v>204</v>
      </c>
      <c r="L25"/>
      <c r="M25"/>
      <c r="Q25">
        <v>1</v>
      </c>
      <c r="R25">
        <v>1</v>
      </c>
      <c r="S25">
        <v>0</v>
      </c>
      <c r="T25">
        <v>1</v>
      </c>
      <c r="U25">
        <v>0</v>
      </c>
      <c r="AT25">
        <v>72</v>
      </c>
      <c r="AU25">
        <v>75</v>
      </c>
      <c r="AV25">
        <v>76.400000000000006</v>
      </c>
      <c r="AW25">
        <v>77.599999999999994</v>
      </c>
      <c r="AX25">
        <v>78.2</v>
      </c>
      <c r="AY25">
        <v>78</v>
      </c>
      <c r="AZ25">
        <v>78.400000000000006</v>
      </c>
      <c r="BA25">
        <v>79</v>
      </c>
      <c r="BB25">
        <v>79</v>
      </c>
      <c r="BC25">
        <v>77.8</v>
      </c>
      <c r="BD25">
        <v>76</v>
      </c>
      <c r="BE25">
        <v>75.8</v>
      </c>
      <c r="BF25">
        <v>74</v>
      </c>
      <c r="BG25">
        <v>73</v>
      </c>
      <c r="BH25">
        <v>72.8</v>
      </c>
      <c r="BI25">
        <v>72.2</v>
      </c>
      <c r="BJ25">
        <v>70.599999999999994</v>
      </c>
      <c r="BK25">
        <v>70</v>
      </c>
      <c r="BL25">
        <v>69.599999999999994</v>
      </c>
      <c r="BM25">
        <v>69.400000000000006</v>
      </c>
      <c r="BN25">
        <v>68.2</v>
      </c>
      <c r="BO25">
        <v>68.599999999999994</v>
      </c>
      <c r="BP25">
        <v>69.599999999999994</v>
      </c>
      <c r="BQ25">
        <v>72.2</v>
      </c>
    </row>
    <row r="26" spans="1:122" x14ac:dyDescent="0.3">
      <c r="A26" t="str">
        <f t="shared" si="1"/>
        <v>Industry_Type-6. Schools_All Day Ahead and Day Of_Average Event Day</v>
      </c>
      <c r="B26" t="s">
        <v>49</v>
      </c>
      <c r="C26" t="s">
        <v>213</v>
      </c>
      <c r="D26" t="s">
        <v>48</v>
      </c>
      <c r="E26" t="s">
        <v>48</v>
      </c>
      <c r="F26" t="s">
        <v>214</v>
      </c>
      <c r="G26" t="s">
        <v>84</v>
      </c>
      <c r="H26" t="s">
        <v>48</v>
      </c>
      <c r="I26" t="s">
        <v>48</v>
      </c>
      <c r="J26" t="s">
        <v>48</v>
      </c>
      <c r="K26" t="s">
        <v>171</v>
      </c>
      <c r="L26"/>
      <c r="M26"/>
      <c r="Q26">
        <v>1</v>
      </c>
      <c r="R26">
        <v>1</v>
      </c>
      <c r="S26">
        <v>0</v>
      </c>
      <c r="T26">
        <v>1</v>
      </c>
      <c r="U26">
        <v>0</v>
      </c>
      <c r="AT26">
        <v>72</v>
      </c>
      <c r="AU26">
        <v>75</v>
      </c>
      <c r="AV26">
        <v>76.400000000000006</v>
      </c>
      <c r="AW26">
        <v>77.599999999999994</v>
      </c>
      <c r="AX26">
        <v>78.2</v>
      </c>
      <c r="AY26">
        <v>78</v>
      </c>
      <c r="AZ26">
        <v>78.400000000000006</v>
      </c>
      <c r="BA26">
        <v>79</v>
      </c>
      <c r="BB26">
        <v>79</v>
      </c>
      <c r="BC26">
        <v>77.8</v>
      </c>
      <c r="BD26">
        <v>76</v>
      </c>
      <c r="BE26">
        <v>75.8</v>
      </c>
      <c r="BF26">
        <v>74</v>
      </c>
      <c r="BG26">
        <v>73</v>
      </c>
      <c r="BH26">
        <v>72.8</v>
      </c>
      <c r="BI26">
        <v>72.2</v>
      </c>
      <c r="BJ26">
        <v>70.599999999999994</v>
      </c>
      <c r="BK26">
        <v>70</v>
      </c>
      <c r="BL26">
        <v>69.599999999999994</v>
      </c>
      <c r="BM26">
        <v>69.400000000000006</v>
      </c>
      <c r="BN26">
        <v>68.2</v>
      </c>
      <c r="BO26">
        <v>68.599999999999994</v>
      </c>
      <c r="BP26">
        <v>69.599999999999994</v>
      </c>
      <c r="BQ26">
        <v>72.2</v>
      </c>
    </row>
    <row r="27" spans="1:122" x14ac:dyDescent="0.3">
      <c r="A27" t="str">
        <f t="shared" si="1"/>
        <v>Industry_Type-7. Institutional/Government_All Day Ahead_Average Event Day</v>
      </c>
      <c r="B27" t="s">
        <v>49</v>
      </c>
      <c r="C27" t="s">
        <v>180</v>
      </c>
      <c r="D27" t="s">
        <v>48</v>
      </c>
      <c r="E27" t="s">
        <v>48</v>
      </c>
      <c r="F27" t="s">
        <v>30</v>
      </c>
      <c r="G27" t="s">
        <v>84</v>
      </c>
      <c r="H27" t="s">
        <v>48</v>
      </c>
      <c r="I27" t="s">
        <v>48</v>
      </c>
      <c r="J27" t="s">
        <v>48</v>
      </c>
      <c r="K27" t="s">
        <v>204</v>
      </c>
      <c r="L27"/>
      <c r="M27"/>
      <c r="Q27">
        <v>1</v>
      </c>
      <c r="R27">
        <v>1</v>
      </c>
      <c r="S27">
        <v>0</v>
      </c>
      <c r="T27">
        <v>1</v>
      </c>
      <c r="U27">
        <v>0</v>
      </c>
      <c r="AT27">
        <v>75.865741</v>
      </c>
      <c r="AU27">
        <v>76.041667000000004</v>
      </c>
      <c r="AV27">
        <v>75.527777999999998</v>
      </c>
      <c r="AW27">
        <v>74.935185000000004</v>
      </c>
      <c r="AX27">
        <v>72.962963000000002</v>
      </c>
      <c r="AY27">
        <v>71.990741</v>
      </c>
      <c r="AZ27">
        <v>71.923077000000006</v>
      </c>
      <c r="BA27">
        <v>71.594373000000004</v>
      </c>
      <c r="BB27">
        <v>70.388889000000006</v>
      </c>
      <c r="BC27">
        <v>69.314814999999996</v>
      </c>
      <c r="BD27">
        <v>68.351851999999994</v>
      </c>
      <c r="BE27">
        <v>67.810185000000004</v>
      </c>
      <c r="BF27">
        <v>66.935185000000004</v>
      </c>
      <c r="BG27">
        <v>66.909512000000007</v>
      </c>
      <c r="BH27">
        <v>66.425926000000004</v>
      </c>
      <c r="BI27">
        <v>66.944444000000004</v>
      </c>
      <c r="BJ27">
        <v>68.180798999999993</v>
      </c>
      <c r="BK27">
        <v>70.467592999999994</v>
      </c>
      <c r="BL27">
        <v>73.251780999999994</v>
      </c>
      <c r="BM27">
        <v>75.185185000000004</v>
      </c>
      <c r="BN27">
        <v>75.824073999999996</v>
      </c>
      <c r="BO27">
        <v>75.101851999999994</v>
      </c>
      <c r="BP27">
        <v>74.842592999999994</v>
      </c>
      <c r="BQ27">
        <v>75.379630000000006</v>
      </c>
    </row>
    <row r="28" spans="1:122" x14ac:dyDescent="0.3">
      <c r="A28" t="str">
        <f t="shared" si="1"/>
        <v>Industry_Type-7. Institutional/Government_All Day Ahead and Day Of_Average Event Day</v>
      </c>
      <c r="B28" t="s">
        <v>49</v>
      </c>
      <c r="C28" t="s">
        <v>180</v>
      </c>
      <c r="D28" t="s">
        <v>48</v>
      </c>
      <c r="E28" t="s">
        <v>48</v>
      </c>
      <c r="F28" t="s">
        <v>30</v>
      </c>
      <c r="G28" t="s">
        <v>84</v>
      </c>
      <c r="H28" t="s">
        <v>48</v>
      </c>
      <c r="I28" t="s">
        <v>48</v>
      </c>
      <c r="J28" t="s">
        <v>48</v>
      </c>
      <c r="K28" t="s">
        <v>171</v>
      </c>
      <c r="L28"/>
      <c r="M28"/>
      <c r="Q28">
        <v>1</v>
      </c>
      <c r="R28">
        <v>1</v>
      </c>
      <c r="S28">
        <v>0</v>
      </c>
      <c r="T28">
        <v>1</v>
      </c>
      <c r="U28">
        <v>0</v>
      </c>
      <c r="AT28">
        <v>72.553571000000005</v>
      </c>
      <c r="AU28">
        <v>73.532143000000005</v>
      </c>
      <c r="AV28">
        <v>74.207143000000002</v>
      </c>
      <c r="AW28">
        <v>74.435714000000004</v>
      </c>
      <c r="AX28">
        <v>74.435714000000004</v>
      </c>
      <c r="AY28">
        <v>74.349999999999994</v>
      </c>
      <c r="AZ28">
        <v>75.376373999999998</v>
      </c>
      <c r="BA28">
        <v>76.487088</v>
      </c>
      <c r="BB28">
        <v>76.707143000000002</v>
      </c>
      <c r="BC28">
        <v>76.021428999999998</v>
      </c>
      <c r="BD28">
        <v>74.935714000000004</v>
      </c>
      <c r="BE28">
        <v>74.903570999999999</v>
      </c>
      <c r="BF28">
        <v>73.599999999999994</v>
      </c>
      <c r="BG28">
        <v>73.073052000000004</v>
      </c>
      <c r="BH28">
        <v>72.507142999999999</v>
      </c>
      <c r="BI28">
        <v>72.028570999999999</v>
      </c>
      <c r="BJ28">
        <v>70.918045000000006</v>
      </c>
      <c r="BK28">
        <v>71.346429000000001</v>
      </c>
      <c r="BL28">
        <v>72.272801999999999</v>
      </c>
      <c r="BM28">
        <v>72.914286000000004</v>
      </c>
      <c r="BN28">
        <v>72.121429000000006</v>
      </c>
      <c r="BO28">
        <v>71.857142999999994</v>
      </c>
      <c r="BP28">
        <v>71.592856999999995</v>
      </c>
      <c r="BQ28">
        <v>72</v>
      </c>
    </row>
    <row r="29" spans="1:122" x14ac:dyDescent="0.3">
      <c r="A29" t="str">
        <f t="shared" si="1"/>
        <v>OtherDR-CBP Only_All Day Ahead_Average Event Day</v>
      </c>
      <c r="B29" t="s">
        <v>49</v>
      </c>
      <c r="C29" t="s">
        <v>230</v>
      </c>
      <c r="D29" t="s">
        <v>48</v>
      </c>
      <c r="E29" t="s">
        <v>48</v>
      </c>
      <c r="F29" t="s">
        <v>48</v>
      </c>
      <c r="G29" t="s">
        <v>84</v>
      </c>
      <c r="H29" t="s">
        <v>231</v>
      </c>
      <c r="I29" t="s">
        <v>48</v>
      </c>
      <c r="J29" t="s">
        <v>48</v>
      </c>
      <c r="K29" t="s">
        <v>204</v>
      </c>
      <c r="L29"/>
      <c r="M29"/>
      <c r="Q29">
        <v>1</v>
      </c>
      <c r="R29">
        <v>1</v>
      </c>
      <c r="S29">
        <v>0</v>
      </c>
      <c r="T29">
        <v>1</v>
      </c>
      <c r="U29">
        <v>0</v>
      </c>
      <c r="AT29">
        <v>81.150000000000006</v>
      </c>
      <c r="AU29">
        <v>83</v>
      </c>
      <c r="AV29">
        <v>83.6</v>
      </c>
      <c r="AW29">
        <v>82.85</v>
      </c>
      <c r="AX29">
        <v>82.4</v>
      </c>
      <c r="AY29">
        <v>81.400000000000006</v>
      </c>
      <c r="AZ29">
        <v>80.150000000000006</v>
      </c>
      <c r="BA29">
        <v>79.55</v>
      </c>
      <c r="BB29">
        <v>78.349999999999994</v>
      </c>
      <c r="BC29">
        <v>75.8</v>
      </c>
      <c r="BD29">
        <v>74.3</v>
      </c>
      <c r="BE29">
        <v>72.625</v>
      </c>
      <c r="BF29">
        <v>71.45</v>
      </c>
      <c r="BG29">
        <v>70.5</v>
      </c>
      <c r="BH29">
        <v>69.150000000000006</v>
      </c>
      <c r="BI29">
        <v>69.25</v>
      </c>
      <c r="BJ29">
        <v>68.3</v>
      </c>
      <c r="BK29">
        <v>57.1</v>
      </c>
      <c r="BL29">
        <v>67.95</v>
      </c>
      <c r="BM29">
        <v>69.400000000000006</v>
      </c>
      <c r="BN29">
        <v>71.75</v>
      </c>
      <c r="BO29">
        <v>74.25</v>
      </c>
      <c r="BP29">
        <v>77.2</v>
      </c>
      <c r="BQ29">
        <v>78.900000000000006</v>
      </c>
    </row>
    <row r="30" spans="1:122" x14ac:dyDescent="0.3">
      <c r="A30" t="str">
        <f t="shared" si="1"/>
        <v>OtherDR-CBP Only_All Day Ahead and Day Of_Average Event Day</v>
      </c>
      <c r="B30" t="s">
        <v>49</v>
      </c>
      <c r="C30" t="s">
        <v>230</v>
      </c>
      <c r="D30" t="s">
        <v>48</v>
      </c>
      <c r="E30" t="s">
        <v>48</v>
      </c>
      <c r="F30" t="s">
        <v>48</v>
      </c>
      <c r="G30" t="s">
        <v>84</v>
      </c>
      <c r="H30" t="s">
        <v>231</v>
      </c>
      <c r="I30" t="s">
        <v>48</v>
      </c>
      <c r="J30" t="s">
        <v>48</v>
      </c>
      <c r="K30" t="s">
        <v>171</v>
      </c>
      <c r="L30"/>
      <c r="M30"/>
      <c r="Q30">
        <v>1</v>
      </c>
      <c r="R30">
        <v>1</v>
      </c>
      <c r="S30">
        <v>0</v>
      </c>
      <c r="T30">
        <v>1</v>
      </c>
      <c r="U30">
        <v>0</v>
      </c>
      <c r="AT30">
        <v>81.150000000000006</v>
      </c>
      <c r="AU30">
        <v>83</v>
      </c>
      <c r="AV30">
        <v>83.6</v>
      </c>
      <c r="AW30">
        <v>82.85</v>
      </c>
      <c r="AX30">
        <v>82.4</v>
      </c>
      <c r="AY30">
        <v>81.400000000000006</v>
      </c>
      <c r="AZ30">
        <v>80.150000000000006</v>
      </c>
      <c r="BA30">
        <v>79.55</v>
      </c>
      <c r="BB30">
        <v>78.349999999999994</v>
      </c>
      <c r="BC30">
        <v>75.8</v>
      </c>
      <c r="BD30">
        <v>74.3</v>
      </c>
      <c r="BE30">
        <v>72.625</v>
      </c>
      <c r="BF30">
        <v>71.45</v>
      </c>
      <c r="BG30">
        <v>70.5</v>
      </c>
      <c r="BH30">
        <v>69.150000000000006</v>
      </c>
      <c r="BI30">
        <v>69.25</v>
      </c>
      <c r="BJ30">
        <v>68.3</v>
      </c>
      <c r="BK30">
        <v>57.1</v>
      </c>
      <c r="BL30">
        <v>67.95</v>
      </c>
      <c r="BM30">
        <v>69.400000000000006</v>
      </c>
      <c r="BN30">
        <v>71.75</v>
      </c>
      <c r="BO30">
        <v>74.25</v>
      </c>
      <c r="BP30">
        <v>77.2</v>
      </c>
      <c r="BQ30">
        <v>78.900000000000006</v>
      </c>
    </row>
    <row r="31" spans="1:122" hidden="1" x14ac:dyDescent="0.3">
      <c r="A31" t="str">
        <f t="shared" si="1"/>
        <v>OtherDR-CBP and ELRP_All Day Ahead_Average Event Day</v>
      </c>
      <c r="B31" t="s">
        <v>49</v>
      </c>
      <c r="C31" t="s">
        <v>232</v>
      </c>
      <c r="D31" t="s">
        <v>48</v>
      </c>
      <c r="E31" t="s">
        <v>48</v>
      </c>
      <c r="F31" t="s">
        <v>48</v>
      </c>
      <c r="G31" t="s">
        <v>84</v>
      </c>
      <c r="H31" t="s">
        <v>233</v>
      </c>
      <c r="I31" t="s">
        <v>48</v>
      </c>
      <c r="J31" t="s">
        <v>48</v>
      </c>
      <c r="K31" t="s">
        <v>204</v>
      </c>
      <c r="L31"/>
      <c r="M31"/>
      <c r="O31">
        <v>77.400000000000006</v>
      </c>
      <c r="P31">
        <v>75.199996949999999</v>
      </c>
      <c r="Q31">
        <v>1</v>
      </c>
      <c r="R31">
        <v>0</v>
      </c>
      <c r="S31">
        <v>0</v>
      </c>
      <c r="T31">
        <v>0</v>
      </c>
      <c r="U31">
        <v>0</v>
      </c>
      <c r="V31">
        <v>2009.6994999999999</v>
      </c>
      <c r="W31">
        <v>2026.3142</v>
      </c>
      <c r="X31">
        <v>1977.9757999999999</v>
      </c>
      <c r="Y31">
        <v>2055.8870999999999</v>
      </c>
      <c r="Z31">
        <v>2314.1763000000001</v>
      </c>
      <c r="AA31">
        <v>2533.1421999999998</v>
      </c>
      <c r="AB31">
        <v>3339.5284000000001</v>
      </c>
      <c r="AC31">
        <v>4401.3338999999996</v>
      </c>
      <c r="AD31">
        <v>5309.5906000000004</v>
      </c>
      <c r="AE31">
        <v>5625.8038999999999</v>
      </c>
      <c r="AF31">
        <v>6547.4984000000004</v>
      </c>
      <c r="AG31">
        <v>6859.4165999999996</v>
      </c>
      <c r="AH31">
        <v>7137.4111999999996</v>
      </c>
      <c r="AI31">
        <v>7261.4456</v>
      </c>
      <c r="AJ31">
        <v>7242.2808999999997</v>
      </c>
      <c r="AK31">
        <v>7420.8410000000003</v>
      </c>
      <c r="AL31">
        <v>7455.2543999999998</v>
      </c>
      <c r="AM31">
        <v>7125.6581999999999</v>
      </c>
      <c r="AN31">
        <v>6949.8473000000004</v>
      </c>
      <c r="AO31">
        <v>6304.393</v>
      </c>
      <c r="AP31">
        <v>5748.3473999999997</v>
      </c>
      <c r="AQ31">
        <v>4112.0541000000003</v>
      </c>
      <c r="AR31">
        <v>2827.1659</v>
      </c>
      <c r="AS31">
        <v>2228.4068000000002</v>
      </c>
      <c r="AT31">
        <v>74.615819999999999</v>
      </c>
      <c r="AU31">
        <v>75.248615999999998</v>
      </c>
      <c r="AV31">
        <v>75.317713999999995</v>
      </c>
      <c r="AW31">
        <v>74.956446</v>
      </c>
      <c r="AX31">
        <v>74.683216000000002</v>
      </c>
      <c r="AY31">
        <v>74.030434999999997</v>
      </c>
      <c r="AZ31">
        <v>74.071177000000006</v>
      </c>
      <c r="BA31">
        <v>73.793075999999999</v>
      </c>
      <c r="BB31">
        <v>73.476347000000004</v>
      </c>
      <c r="BC31">
        <v>73.055070000000001</v>
      </c>
      <c r="BD31">
        <v>72.884415000000004</v>
      </c>
      <c r="BE31">
        <v>73.013019999999997</v>
      </c>
      <c r="BF31">
        <v>72.263282000000004</v>
      </c>
      <c r="BG31">
        <v>71.857434999999995</v>
      </c>
      <c r="BH31">
        <v>71.594645999999997</v>
      </c>
      <c r="BI31">
        <v>71.669154000000006</v>
      </c>
      <c r="BJ31">
        <v>71.694969</v>
      </c>
      <c r="BK31">
        <v>72.023460999999998</v>
      </c>
      <c r="BL31">
        <v>72.620874999999998</v>
      </c>
      <c r="BM31">
        <v>73.293460999999994</v>
      </c>
      <c r="BN31">
        <v>73.407123999999996</v>
      </c>
      <c r="BO31">
        <v>73.392949000000002</v>
      </c>
      <c r="BP31">
        <v>73.977090000000004</v>
      </c>
      <c r="BQ31">
        <v>74.527529999999999</v>
      </c>
      <c r="BR31">
        <v>94.389520000000005</v>
      </c>
      <c r="BS31">
        <v>46.859650000000002</v>
      </c>
      <c r="BT31">
        <v>134.2843</v>
      </c>
      <c r="BU31">
        <v>114.5227</v>
      </c>
      <c r="BV31">
        <v>23.837679999999999</v>
      </c>
      <c r="BW31">
        <v>67.292490000000001</v>
      </c>
      <c r="BX31">
        <v>64.360380000000006</v>
      </c>
      <c r="BY31">
        <v>-25.226680000000002</v>
      </c>
      <c r="BZ31">
        <v>-145.24520000000001</v>
      </c>
      <c r="CA31">
        <v>-19.62276</v>
      </c>
      <c r="CB31">
        <v>-29.071179999999998</v>
      </c>
      <c r="CC31">
        <v>2.5843910000000001</v>
      </c>
      <c r="CD31">
        <v>-2.438285</v>
      </c>
      <c r="CE31">
        <v>38.427160000000001</v>
      </c>
      <c r="CF31">
        <v>22.53745</v>
      </c>
      <c r="CG31">
        <v>-219.8828</v>
      </c>
      <c r="CH31">
        <v>-223.3278</v>
      </c>
      <c r="CI31">
        <v>318.09019999999998</v>
      </c>
      <c r="CJ31">
        <v>540.98230000000001</v>
      </c>
      <c r="CK31">
        <v>758.13639999999998</v>
      </c>
      <c r="CL31">
        <v>219.27369999999999</v>
      </c>
      <c r="CM31">
        <v>-157.31010000000001</v>
      </c>
      <c r="CN31">
        <v>41.59825</v>
      </c>
      <c r="CO31">
        <v>101.6138</v>
      </c>
      <c r="CP31">
        <v>615.98379999999997</v>
      </c>
      <c r="CQ31">
        <v>2063.4949999999999</v>
      </c>
      <c r="CR31">
        <v>1658.991</v>
      </c>
      <c r="CS31">
        <v>313.16030000000001</v>
      </c>
      <c r="CT31">
        <v>187.2354</v>
      </c>
      <c r="CU31">
        <v>158.4632</v>
      </c>
      <c r="CV31">
        <v>198.08940000000001</v>
      </c>
      <c r="CW31">
        <v>283.98939999999999</v>
      </c>
      <c r="CX31">
        <v>338.56209999999999</v>
      </c>
      <c r="CY31">
        <v>906.16139999999996</v>
      </c>
      <c r="CZ31">
        <v>762.25459999999998</v>
      </c>
      <c r="DA31">
        <v>1245.568</v>
      </c>
      <c r="DB31">
        <v>266.70949999999999</v>
      </c>
      <c r="DC31">
        <v>2457.6</v>
      </c>
      <c r="DD31">
        <v>2722.7190000000001</v>
      </c>
      <c r="DE31">
        <v>1713.0229999999999</v>
      </c>
      <c r="DF31">
        <v>2969.0070000000001</v>
      </c>
      <c r="DG31">
        <v>2754.1439999999998</v>
      </c>
      <c r="DH31">
        <v>978.73699999999997</v>
      </c>
      <c r="DI31">
        <v>1517.7090000000001</v>
      </c>
      <c r="DJ31">
        <v>764.16750000000002</v>
      </c>
      <c r="DK31">
        <v>292.49180000000001</v>
      </c>
      <c r="DL31">
        <v>133.85659999999999</v>
      </c>
      <c r="DM31">
        <v>122.3252</v>
      </c>
      <c r="DP31">
        <v>77.400000000000006</v>
      </c>
      <c r="DQ31">
        <v>1.414606</v>
      </c>
      <c r="DR31">
        <v>1.4146057000000001</v>
      </c>
    </row>
    <row r="32" spans="1:122" hidden="1" x14ac:dyDescent="0.3">
      <c r="A32" t="str">
        <f t="shared" si="1"/>
        <v>OtherDR-CBP and ELRP_All Day Ahead and Day Of_Average Event Day</v>
      </c>
      <c r="B32" t="s">
        <v>49</v>
      </c>
      <c r="C32" t="s">
        <v>232</v>
      </c>
      <c r="D32" t="s">
        <v>48</v>
      </c>
      <c r="E32" t="s">
        <v>48</v>
      </c>
      <c r="F32" t="s">
        <v>48</v>
      </c>
      <c r="G32" t="s">
        <v>84</v>
      </c>
      <c r="H32" t="s">
        <v>233</v>
      </c>
      <c r="I32" t="s">
        <v>48</v>
      </c>
      <c r="J32" t="s">
        <v>48</v>
      </c>
      <c r="K32" t="s">
        <v>171</v>
      </c>
      <c r="L32" s="22"/>
      <c r="M32"/>
      <c r="O32">
        <v>128.4</v>
      </c>
      <c r="P32">
        <v>126.1999969</v>
      </c>
      <c r="Q32">
        <v>1</v>
      </c>
      <c r="R32">
        <v>0</v>
      </c>
      <c r="S32">
        <v>0</v>
      </c>
      <c r="T32">
        <v>0</v>
      </c>
      <c r="U32">
        <v>0</v>
      </c>
      <c r="V32">
        <v>7435.2275</v>
      </c>
      <c r="W32">
        <v>7235.8581999999997</v>
      </c>
      <c r="X32">
        <v>7042.0397999999996</v>
      </c>
      <c r="Y32">
        <v>7347.6190999999999</v>
      </c>
      <c r="Z32">
        <v>7784.0002999999997</v>
      </c>
      <c r="AA32">
        <v>8148.7302</v>
      </c>
      <c r="AB32">
        <v>9342.8204000000005</v>
      </c>
      <c r="AC32">
        <v>10316.39</v>
      </c>
      <c r="AD32">
        <v>11877.663</v>
      </c>
      <c r="AE32">
        <v>12398.852000000001</v>
      </c>
      <c r="AF32">
        <v>13827.773999999999</v>
      </c>
      <c r="AG32">
        <v>14595.061</v>
      </c>
      <c r="AH32">
        <v>15097.911</v>
      </c>
      <c r="AI32">
        <v>15396.65</v>
      </c>
      <c r="AJ32">
        <v>15462.177</v>
      </c>
      <c r="AK32">
        <v>15784.473</v>
      </c>
      <c r="AL32">
        <v>16217.262000000001</v>
      </c>
      <c r="AM32">
        <v>15785.262000000001</v>
      </c>
      <c r="AN32">
        <v>15210.195</v>
      </c>
      <c r="AO32">
        <v>14195.521000000001</v>
      </c>
      <c r="AP32">
        <v>13843.715</v>
      </c>
      <c r="AQ32">
        <v>12613.678</v>
      </c>
      <c r="AR32">
        <v>9399.7059000000008</v>
      </c>
      <c r="AS32">
        <v>8166.5388000000003</v>
      </c>
      <c r="AT32">
        <v>74.666039999999995</v>
      </c>
      <c r="AU32">
        <v>75.354434999999995</v>
      </c>
      <c r="AV32">
        <v>75.489619000000005</v>
      </c>
      <c r="AW32">
        <v>75.139521999999999</v>
      </c>
      <c r="AX32">
        <v>74.841387999999995</v>
      </c>
      <c r="AY32">
        <v>74.172887000000003</v>
      </c>
      <c r="AZ32">
        <v>74.173721999999998</v>
      </c>
      <c r="BA32">
        <v>73.921766000000005</v>
      </c>
      <c r="BB32">
        <v>73.623715000000004</v>
      </c>
      <c r="BC32">
        <v>73.152728999999994</v>
      </c>
      <c r="BD32">
        <v>72.939023000000006</v>
      </c>
      <c r="BE32">
        <v>73.031706999999997</v>
      </c>
      <c r="BF32">
        <v>72.329943</v>
      </c>
      <c r="BG32">
        <v>72.046110999999996</v>
      </c>
      <c r="BH32">
        <v>71.692965999999998</v>
      </c>
      <c r="BI32">
        <v>71.688443000000007</v>
      </c>
      <c r="BJ32">
        <v>71.581739999999996</v>
      </c>
      <c r="BK32">
        <v>71.814977999999996</v>
      </c>
      <c r="BL32">
        <v>72.398140999999995</v>
      </c>
      <c r="BM32">
        <v>73.046553000000003</v>
      </c>
      <c r="BN32">
        <v>73.187008000000006</v>
      </c>
      <c r="BO32">
        <v>73.287982999999997</v>
      </c>
      <c r="BP32">
        <v>73.926310000000001</v>
      </c>
      <c r="BQ32">
        <v>74.550505999999999</v>
      </c>
      <c r="BR32">
        <v>104.5226</v>
      </c>
      <c r="BS32">
        <v>79.597009999999997</v>
      </c>
      <c r="BT32">
        <v>192.43629999999999</v>
      </c>
      <c r="BU32">
        <v>153.55119999999999</v>
      </c>
      <c r="BV32">
        <v>73.365870000000001</v>
      </c>
      <c r="BW32">
        <v>49.142409999999998</v>
      </c>
      <c r="BX32">
        <v>2.6419109999999999</v>
      </c>
      <c r="BY32">
        <v>-73.905799999999999</v>
      </c>
      <c r="BZ32">
        <v>-113.1203</v>
      </c>
      <c r="CA32">
        <v>34.766260000000003</v>
      </c>
      <c r="CB32">
        <v>-107.393</v>
      </c>
      <c r="CC32">
        <v>-30.19228</v>
      </c>
      <c r="CD32">
        <v>22.648129999999998</v>
      </c>
      <c r="CE32">
        <v>121.4492</v>
      </c>
      <c r="CF32">
        <v>121.77370000000001</v>
      </c>
      <c r="CG32">
        <v>-122.9158</v>
      </c>
      <c r="CH32">
        <v>-228.65610000000001</v>
      </c>
      <c r="CI32">
        <v>809.76980000000003</v>
      </c>
      <c r="CJ32">
        <v>1761.298</v>
      </c>
      <c r="CK32">
        <v>2472.42</v>
      </c>
      <c r="CL32">
        <v>1458.2539999999999</v>
      </c>
      <c r="CM32">
        <v>-24.44303</v>
      </c>
      <c r="CN32">
        <v>-61.838299999999997</v>
      </c>
      <c r="CO32">
        <v>67.598309999999998</v>
      </c>
      <c r="CP32">
        <v>824.59810000000004</v>
      </c>
      <c r="CQ32">
        <v>2225.1999999999998</v>
      </c>
      <c r="CR32">
        <v>1789.038</v>
      </c>
      <c r="CS32">
        <v>413.42829999999998</v>
      </c>
      <c r="CT32">
        <v>277.7595</v>
      </c>
      <c r="CU32">
        <v>260.67880000000002</v>
      </c>
      <c r="CV32">
        <v>328.92360000000002</v>
      </c>
      <c r="CW32">
        <v>499.09699999999998</v>
      </c>
      <c r="CX32">
        <v>602.32910000000004</v>
      </c>
      <c r="CY32">
        <v>1163.002</v>
      </c>
      <c r="CZ32">
        <v>1008.061</v>
      </c>
      <c r="DA32">
        <v>1397.7090000000001</v>
      </c>
      <c r="DB32">
        <v>356.75880000000001</v>
      </c>
      <c r="DC32">
        <v>2692.7869999999998</v>
      </c>
      <c r="DD32">
        <v>3021.366</v>
      </c>
      <c r="DE32">
        <v>2098.9140000000002</v>
      </c>
      <c r="DF32">
        <v>3580.21</v>
      </c>
      <c r="DG32">
        <v>3277.9059999999999</v>
      </c>
      <c r="DH32">
        <v>1346.432</v>
      </c>
      <c r="DI32">
        <v>1805.133</v>
      </c>
      <c r="DJ32">
        <v>1056.6489999999999</v>
      </c>
      <c r="DK32">
        <v>399.80439999999999</v>
      </c>
      <c r="DL32">
        <v>171.6704</v>
      </c>
      <c r="DM32">
        <v>178.917</v>
      </c>
      <c r="DP32">
        <v>128.4</v>
      </c>
      <c r="DQ32">
        <v>3.2196060000000002</v>
      </c>
      <c r="DR32">
        <v>3.2196058000000001</v>
      </c>
    </row>
    <row r="33" spans="1:122" x14ac:dyDescent="0.3">
      <c r="A33" t="str">
        <f t="shared" si="1"/>
        <v>OtherDR-CBP, CPP, and ELRP_All Day Ahead_Average Event Day</v>
      </c>
      <c r="B33" t="s">
        <v>49</v>
      </c>
      <c r="C33" t="s">
        <v>234</v>
      </c>
      <c r="D33" t="s">
        <v>48</v>
      </c>
      <c r="E33" t="s">
        <v>48</v>
      </c>
      <c r="F33" t="s">
        <v>48</v>
      </c>
      <c r="G33" t="s">
        <v>84</v>
      </c>
      <c r="H33" t="s">
        <v>235</v>
      </c>
      <c r="I33" t="s">
        <v>48</v>
      </c>
      <c r="J33" t="s">
        <v>48</v>
      </c>
      <c r="K33" t="s">
        <v>204</v>
      </c>
      <c r="L33" s="22"/>
      <c r="M33"/>
      <c r="Q33">
        <v>1</v>
      </c>
      <c r="R33">
        <v>1</v>
      </c>
      <c r="S33">
        <v>0</v>
      </c>
      <c r="T33">
        <v>1</v>
      </c>
      <c r="U33">
        <v>0</v>
      </c>
      <c r="AT33">
        <v>80.3</v>
      </c>
      <c r="AU33">
        <v>81.2</v>
      </c>
      <c r="AV33">
        <v>81.2</v>
      </c>
      <c r="AW33">
        <v>80</v>
      </c>
      <c r="AX33">
        <v>79.7</v>
      </c>
      <c r="AY33">
        <v>78.2</v>
      </c>
      <c r="AZ33">
        <v>76.5</v>
      </c>
      <c r="BA33">
        <v>75.7</v>
      </c>
      <c r="BB33">
        <v>74.7</v>
      </c>
      <c r="BC33">
        <v>72.900000000000006</v>
      </c>
      <c r="BD33">
        <v>72</v>
      </c>
      <c r="BE33">
        <v>71.099999999999994</v>
      </c>
      <c r="BF33">
        <v>70</v>
      </c>
      <c r="BG33">
        <v>69.55</v>
      </c>
      <c r="BH33">
        <v>68.75</v>
      </c>
      <c r="BI33">
        <v>69.2</v>
      </c>
      <c r="BJ33">
        <v>69.099999999999994</v>
      </c>
      <c r="BK33">
        <v>69.099999999999994</v>
      </c>
      <c r="BL33">
        <v>69.900000000000006</v>
      </c>
      <c r="BM33">
        <v>71.400000000000006</v>
      </c>
      <c r="BN33">
        <v>73.7</v>
      </c>
      <c r="BO33">
        <v>76.099999999999994</v>
      </c>
      <c r="BP33">
        <v>78.3</v>
      </c>
      <c r="BQ33">
        <v>79.2</v>
      </c>
    </row>
    <row r="34" spans="1:122" x14ac:dyDescent="0.3">
      <c r="A34" t="str">
        <f t="shared" si="1"/>
        <v>OtherDR-CBP, CPP, and ELRP_All Day Ahead and Day Of_Average Event Day</v>
      </c>
      <c r="B34" t="s">
        <v>49</v>
      </c>
      <c r="C34" t="s">
        <v>234</v>
      </c>
      <c r="D34" t="s">
        <v>48</v>
      </c>
      <c r="E34" t="s">
        <v>48</v>
      </c>
      <c r="F34" t="s">
        <v>48</v>
      </c>
      <c r="G34" t="s">
        <v>84</v>
      </c>
      <c r="H34" t="s">
        <v>235</v>
      </c>
      <c r="I34" t="s">
        <v>48</v>
      </c>
      <c r="J34" t="s">
        <v>48</v>
      </c>
      <c r="K34" t="s">
        <v>171</v>
      </c>
      <c r="L34" s="22"/>
      <c r="M34"/>
      <c r="Q34">
        <v>1</v>
      </c>
      <c r="R34">
        <v>1</v>
      </c>
      <c r="S34">
        <v>0</v>
      </c>
      <c r="T34">
        <v>1</v>
      </c>
      <c r="U34">
        <v>0</v>
      </c>
      <c r="AT34">
        <v>80.3</v>
      </c>
      <c r="AU34">
        <v>81.2</v>
      </c>
      <c r="AV34">
        <v>81.2</v>
      </c>
      <c r="AW34">
        <v>80</v>
      </c>
      <c r="AX34">
        <v>79.7</v>
      </c>
      <c r="AY34">
        <v>78.2</v>
      </c>
      <c r="AZ34">
        <v>76.5</v>
      </c>
      <c r="BA34">
        <v>75.7</v>
      </c>
      <c r="BB34">
        <v>74.7</v>
      </c>
      <c r="BC34">
        <v>72.900000000000006</v>
      </c>
      <c r="BD34">
        <v>72</v>
      </c>
      <c r="BE34">
        <v>71.099999999999994</v>
      </c>
      <c r="BF34">
        <v>70</v>
      </c>
      <c r="BG34">
        <v>69.55</v>
      </c>
      <c r="BH34">
        <v>68.75</v>
      </c>
      <c r="BI34">
        <v>69.2</v>
      </c>
      <c r="BJ34">
        <v>69.099999999999994</v>
      </c>
      <c r="BK34">
        <v>69.099999999999994</v>
      </c>
      <c r="BL34">
        <v>69.900000000000006</v>
      </c>
      <c r="BM34">
        <v>71.400000000000006</v>
      </c>
      <c r="BN34">
        <v>73.7</v>
      </c>
      <c r="BO34">
        <v>76.099999999999994</v>
      </c>
      <c r="BP34">
        <v>78.3</v>
      </c>
      <c r="BQ34">
        <v>79.2</v>
      </c>
    </row>
    <row r="35" spans="1:122" hidden="1" x14ac:dyDescent="0.3">
      <c r="A35" t="str">
        <f t="shared" si="1"/>
        <v>Size_Grp-20 to 199.99 kW_All Day Ahead_Average Event Day</v>
      </c>
      <c r="B35" t="s">
        <v>49</v>
      </c>
      <c r="C35" t="s">
        <v>199</v>
      </c>
      <c r="D35" t="s">
        <v>48</v>
      </c>
      <c r="E35" t="s">
        <v>48</v>
      </c>
      <c r="F35" t="s">
        <v>48</v>
      </c>
      <c r="G35" t="s">
        <v>84</v>
      </c>
      <c r="H35" t="s">
        <v>48</v>
      </c>
      <c r="I35" t="s">
        <v>48</v>
      </c>
      <c r="J35" t="s">
        <v>88</v>
      </c>
      <c r="K35" t="s">
        <v>204</v>
      </c>
      <c r="L35" s="22"/>
      <c r="M35"/>
      <c r="O35">
        <v>78.2</v>
      </c>
      <c r="P35">
        <v>76.599998470000003</v>
      </c>
      <c r="Q35">
        <v>1</v>
      </c>
      <c r="R35">
        <v>0</v>
      </c>
      <c r="S35">
        <v>0</v>
      </c>
      <c r="T35">
        <v>0</v>
      </c>
      <c r="U35">
        <v>0</v>
      </c>
      <c r="V35">
        <v>2030.0723</v>
      </c>
      <c r="W35">
        <v>1983.5043000000001</v>
      </c>
      <c r="X35">
        <v>1945.1066000000001</v>
      </c>
      <c r="Y35">
        <v>1979.7322999999999</v>
      </c>
      <c r="Z35">
        <v>2137.6583999999998</v>
      </c>
      <c r="AA35">
        <v>2403.8676999999998</v>
      </c>
      <c r="AB35">
        <v>3115.8375999999998</v>
      </c>
      <c r="AC35">
        <v>4231.2150000000001</v>
      </c>
      <c r="AD35">
        <v>5048.6610000000001</v>
      </c>
      <c r="AE35">
        <v>5288.2604000000001</v>
      </c>
      <c r="AF35">
        <v>6029.3118999999997</v>
      </c>
      <c r="AG35">
        <v>6265.1178</v>
      </c>
      <c r="AH35">
        <v>6471.5677999999998</v>
      </c>
      <c r="AI35">
        <v>6575.6219000000001</v>
      </c>
      <c r="AJ35">
        <v>6550.3218999999999</v>
      </c>
      <c r="AK35">
        <v>6732.6548000000003</v>
      </c>
      <c r="AL35">
        <v>6963.2331000000004</v>
      </c>
      <c r="AM35">
        <v>6522.2665999999999</v>
      </c>
      <c r="AN35">
        <v>6636.6392999999998</v>
      </c>
      <c r="AO35">
        <v>6029.0920999999998</v>
      </c>
      <c r="AP35">
        <v>5567.1707999999999</v>
      </c>
      <c r="AQ35">
        <v>4166.9119000000001</v>
      </c>
      <c r="AR35">
        <v>2889.9962999999998</v>
      </c>
      <c r="AS35">
        <v>2278.8559</v>
      </c>
      <c r="AT35">
        <v>75.220748</v>
      </c>
      <c r="AU35">
        <v>75.864148999999998</v>
      </c>
      <c r="AV35">
        <v>75.901487000000003</v>
      </c>
      <c r="AW35">
        <v>75.431810999999996</v>
      </c>
      <c r="AX35">
        <v>75.117818</v>
      </c>
      <c r="AY35">
        <v>74.390846999999994</v>
      </c>
      <c r="AZ35">
        <v>74.270105000000001</v>
      </c>
      <c r="BA35">
        <v>73.880484999999993</v>
      </c>
      <c r="BB35">
        <v>73.474121999999994</v>
      </c>
      <c r="BC35">
        <v>72.927848999999995</v>
      </c>
      <c r="BD35">
        <v>72.712674000000007</v>
      </c>
      <c r="BE35">
        <v>72.745590000000007</v>
      </c>
      <c r="BF35">
        <v>72.005686999999995</v>
      </c>
      <c r="BG35">
        <v>71.641189999999995</v>
      </c>
      <c r="BH35">
        <v>71.341113000000007</v>
      </c>
      <c r="BI35">
        <v>71.461617000000004</v>
      </c>
      <c r="BJ35">
        <v>71.525627999999998</v>
      </c>
      <c r="BK35">
        <v>71.854288999999994</v>
      </c>
      <c r="BL35">
        <v>72.452669999999998</v>
      </c>
      <c r="BM35">
        <v>73.201362000000003</v>
      </c>
      <c r="BN35">
        <v>73.515208000000001</v>
      </c>
      <c r="BO35">
        <v>73.707303999999993</v>
      </c>
      <c r="BP35">
        <v>74.460825999999997</v>
      </c>
      <c r="BQ35">
        <v>75.036405000000002</v>
      </c>
      <c r="BR35">
        <v>8.4092680000000009</v>
      </c>
      <c r="BS35">
        <v>24.175360000000001</v>
      </c>
      <c r="BT35">
        <v>80.94896</v>
      </c>
      <c r="BU35">
        <v>88.830510000000004</v>
      </c>
      <c r="BV35">
        <v>87.487700000000004</v>
      </c>
      <c r="BW35">
        <v>118.634</v>
      </c>
      <c r="BX35">
        <v>59.74532</v>
      </c>
      <c r="BY35">
        <v>-65.315600000000003</v>
      </c>
      <c r="BZ35">
        <v>-178.47489999999999</v>
      </c>
      <c r="CA35">
        <v>-60.552210000000002</v>
      </c>
      <c r="CB35">
        <v>-40.682040000000001</v>
      </c>
      <c r="CC35">
        <v>13.22495</v>
      </c>
      <c r="CD35">
        <v>3.119319</v>
      </c>
      <c r="CE35">
        <v>36.12576</v>
      </c>
      <c r="CF35">
        <v>90.431700000000006</v>
      </c>
      <c r="CG35">
        <v>-48.329689999999999</v>
      </c>
      <c r="CH35">
        <v>-157.21680000000001</v>
      </c>
      <c r="CI35">
        <v>614.82460000000003</v>
      </c>
      <c r="CJ35">
        <v>627.7047</v>
      </c>
      <c r="CK35">
        <v>877.08190000000002</v>
      </c>
      <c r="CL35">
        <v>278.6146</v>
      </c>
      <c r="CM35">
        <v>-152.33789999999999</v>
      </c>
      <c r="CN35">
        <v>54.266660000000002</v>
      </c>
      <c r="CO35">
        <v>83.342920000000007</v>
      </c>
      <c r="CP35">
        <v>414.15170000000001</v>
      </c>
      <c r="CQ35">
        <v>312.67939999999999</v>
      </c>
      <c r="CR35">
        <v>161.73679999999999</v>
      </c>
      <c r="CS35">
        <v>140.22470000000001</v>
      </c>
      <c r="CT35">
        <v>131.43770000000001</v>
      </c>
      <c r="CU35">
        <v>114.5509</v>
      </c>
      <c r="CV35">
        <v>143.02070000000001</v>
      </c>
      <c r="CW35">
        <v>196.107</v>
      </c>
      <c r="CX35">
        <v>263.16460000000001</v>
      </c>
      <c r="CY35">
        <v>408.22</v>
      </c>
      <c r="CZ35">
        <v>339.31610000000001</v>
      </c>
      <c r="DA35">
        <v>313.97379999999998</v>
      </c>
      <c r="DB35">
        <v>191.49440000000001</v>
      </c>
      <c r="DC35">
        <v>480.45519999999999</v>
      </c>
      <c r="DD35">
        <v>643.83669999999995</v>
      </c>
      <c r="DE35">
        <v>453.875</v>
      </c>
      <c r="DF35">
        <v>568.99109999999996</v>
      </c>
      <c r="DG35">
        <v>885.72850000000005</v>
      </c>
      <c r="DH35">
        <v>572.28020000000004</v>
      </c>
      <c r="DI35">
        <v>839.47170000000006</v>
      </c>
      <c r="DJ35">
        <v>580.29179999999997</v>
      </c>
      <c r="DK35">
        <v>110.0814</v>
      </c>
      <c r="DL35">
        <v>32.56147</v>
      </c>
      <c r="DM35">
        <v>74.458389999999994</v>
      </c>
      <c r="DP35">
        <v>78.2</v>
      </c>
      <c r="DQ35">
        <v>1.593691</v>
      </c>
      <c r="DR35">
        <v>1.5936914</v>
      </c>
    </row>
    <row r="36" spans="1:122" hidden="1" x14ac:dyDescent="0.3">
      <c r="A36" t="str">
        <f t="shared" si="1"/>
        <v>Size_Grp-20 to 199.99 kW_All Day Ahead and Day Of_Average Event Day</v>
      </c>
      <c r="B36" t="s">
        <v>49</v>
      </c>
      <c r="C36" t="s">
        <v>199</v>
      </c>
      <c r="D36" t="s">
        <v>48</v>
      </c>
      <c r="E36" t="s">
        <v>48</v>
      </c>
      <c r="F36" t="s">
        <v>48</v>
      </c>
      <c r="G36" t="s">
        <v>84</v>
      </c>
      <c r="H36" t="s">
        <v>48</v>
      </c>
      <c r="I36" t="s">
        <v>48</v>
      </c>
      <c r="J36" t="s">
        <v>88</v>
      </c>
      <c r="K36" t="s">
        <v>171</v>
      </c>
      <c r="L36" s="22"/>
      <c r="M36"/>
      <c r="O36">
        <v>128.19999999999999</v>
      </c>
      <c r="P36">
        <v>126.5999985</v>
      </c>
      <c r="Q36">
        <v>1</v>
      </c>
      <c r="R36">
        <v>0</v>
      </c>
      <c r="S36">
        <v>0</v>
      </c>
      <c r="T36">
        <v>0</v>
      </c>
      <c r="U36">
        <v>0</v>
      </c>
      <c r="V36">
        <v>7196.9763000000003</v>
      </c>
      <c r="W36">
        <v>6939.2563</v>
      </c>
      <c r="X36">
        <v>6756.2425999999996</v>
      </c>
      <c r="Y36">
        <v>7021.9282999999996</v>
      </c>
      <c r="Z36">
        <v>7355.0343999999996</v>
      </c>
      <c r="AA36">
        <v>7771.7437</v>
      </c>
      <c r="AB36">
        <v>8854.5216</v>
      </c>
      <c r="AC36">
        <v>9866.1110000000008</v>
      </c>
      <c r="AD36">
        <v>11274.013000000001</v>
      </c>
      <c r="AE36">
        <v>11685.82</v>
      </c>
      <c r="AF36">
        <v>12908.628000000001</v>
      </c>
      <c r="AG36">
        <v>13570.682000000001</v>
      </c>
      <c r="AH36">
        <v>13992.451999999999</v>
      </c>
      <c r="AI36">
        <v>14262.922</v>
      </c>
      <c r="AJ36">
        <v>14322.73</v>
      </c>
      <c r="AK36">
        <v>14650.398999999999</v>
      </c>
      <c r="AL36">
        <v>15297.177</v>
      </c>
      <c r="AM36">
        <v>14798.031000000001</v>
      </c>
      <c r="AN36">
        <v>14563.579</v>
      </c>
      <c r="AO36">
        <v>13629.308000000001</v>
      </c>
      <c r="AP36">
        <v>13346.539000000001</v>
      </c>
      <c r="AQ36">
        <v>12317.432000000001</v>
      </c>
      <c r="AR36">
        <v>9173.7042999999994</v>
      </c>
      <c r="AS36">
        <v>7939.1958999999997</v>
      </c>
      <c r="AT36">
        <v>74.926328999999996</v>
      </c>
      <c r="AU36">
        <v>75.603830000000002</v>
      </c>
      <c r="AV36">
        <v>75.714135999999996</v>
      </c>
      <c r="AW36">
        <v>75.309972000000002</v>
      </c>
      <c r="AX36">
        <v>74.997255999999993</v>
      </c>
      <c r="AY36">
        <v>74.295751999999993</v>
      </c>
      <c r="AZ36">
        <v>74.223168999999999</v>
      </c>
      <c r="BA36">
        <v>73.919804999999997</v>
      </c>
      <c r="BB36">
        <v>73.585353999999995</v>
      </c>
      <c r="BC36">
        <v>73.070515999999998</v>
      </c>
      <c r="BD36">
        <v>72.842517999999998</v>
      </c>
      <c r="BE36">
        <v>72.898234000000002</v>
      </c>
      <c r="BF36">
        <v>72.208267000000006</v>
      </c>
      <c r="BG36">
        <v>71.949116000000004</v>
      </c>
      <c r="BH36">
        <v>71.581918999999999</v>
      </c>
      <c r="BI36">
        <v>71.602188999999996</v>
      </c>
      <c r="BJ36">
        <v>71.524964999999995</v>
      </c>
      <c r="BK36">
        <v>71.761838999999995</v>
      </c>
      <c r="BL36">
        <v>72.343905000000007</v>
      </c>
      <c r="BM36">
        <v>73.025734</v>
      </c>
      <c r="BN36">
        <v>73.258441000000005</v>
      </c>
      <c r="BO36">
        <v>73.446421000000001</v>
      </c>
      <c r="BP36">
        <v>74.154148000000006</v>
      </c>
      <c r="BQ36">
        <v>74.776821999999996</v>
      </c>
      <c r="BR36">
        <v>17.662569999999999</v>
      </c>
      <c r="BS36">
        <v>55.069409999999998</v>
      </c>
      <c r="BT36">
        <v>140.87860000000001</v>
      </c>
      <c r="BU36">
        <v>130.941</v>
      </c>
      <c r="BV36">
        <v>139.66909999999999</v>
      </c>
      <c r="BW36">
        <v>100.18170000000001</v>
      </c>
      <c r="BX36">
        <v>5.6777569999999997</v>
      </c>
      <c r="BY36">
        <v>-115.9627</v>
      </c>
      <c r="BZ36">
        <v>-148.9298</v>
      </c>
      <c r="CA36">
        <v>-12.037280000000001</v>
      </c>
      <c r="CB36">
        <v>-123.2799</v>
      </c>
      <c r="CC36">
        <v>-16.039159999999999</v>
      </c>
      <c r="CD36">
        <v>31.811399999999999</v>
      </c>
      <c r="CE36">
        <v>117.535</v>
      </c>
      <c r="CF36">
        <v>183.40770000000001</v>
      </c>
      <c r="CG36">
        <v>39.16986</v>
      </c>
      <c r="CH36">
        <v>-180.34350000000001</v>
      </c>
      <c r="CI36">
        <v>1056.6400000000001</v>
      </c>
      <c r="CJ36">
        <v>1757.7360000000001</v>
      </c>
      <c r="CK36">
        <v>2474.942</v>
      </c>
      <c r="CL36">
        <v>1443.1079999999999</v>
      </c>
      <c r="CM36">
        <v>-30.426760000000002</v>
      </c>
      <c r="CN36">
        <v>-43.739660000000001</v>
      </c>
      <c r="CO36">
        <v>56.01399</v>
      </c>
      <c r="CP36">
        <v>619.68979999999999</v>
      </c>
      <c r="CQ36">
        <v>471.70400000000001</v>
      </c>
      <c r="CR36">
        <v>288.41559999999998</v>
      </c>
      <c r="CS36">
        <v>239.10560000000001</v>
      </c>
      <c r="CT36">
        <v>221.21369999999999</v>
      </c>
      <c r="CU36">
        <v>215.45189999999999</v>
      </c>
      <c r="CV36">
        <v>272.48140000000001</v>
      </c>
      <c r="CW36">
        <v>405.92930000000001</v>
      </c>
      <c r="CX36">
        <v>524.25250000000005</v>
      </c>
      <c r="CY36">
        <v>661.48450000000003</v>
      </c>
      <c r="CZ36">
        <v>577.9701</v>
      </c>
      <c r="DA36">
        <v>465.35070000000002</v>
      </c>
      <c r="DB36">
        <v>277.97019999999998</v>
      </c>
      <c r="DC36">
        <v>713.59310000000005</v>
      </c>
      <c r="DD36">
        <v>939.61260000000004</v>
      </c>
      <c r="DE36">
        <v>836.20860000000005</v>
      </c>
      <c r="DF36">
        <v>1174.867</v>
      </c>
      <c r="DG36">
        <v>1401.8969999999999</v>
      </c>
      <c r="DH36">
        <v>931.96709999999996</v>
      </c>
      <c r="DI36">
        <v>1123.124</v>
      </c>
      <c r="DJ36">
        <v>868.80830000000003</v>
      </c>
      <c r="DK36">
        <v>215.41239999999999</v>
      </c>
      <c r="DL36">
        <v>69.866110000000006</v>
      </c>
      <c r="DM36">
        <v>129.13470000000001</v>
      </c>
      <c r="DP36">
        <v>128.19999999999999</v>
      </c>
      <c r="DQ36">
        <v>3.363299</v>
      </c>
      <c r="DR36">
        <v>3.3632993</v>
      </c>
    </row>
    <row r="37" spans="1:122" x14ac:dyDescent="0.3">
      <c r="A37" t="str">
        <f t="shared" si="1"/>
        <v>Size_Grp-200 kW and above_All Day Ahead_Average Event Day</v>
      </c>
      <c r="B37" t="s">
        <v>49</v>
      </c>
      <c r="C37" t="s">
        <v>200</v>
      </c>
      <c r="D37" t="s">
        <v>48</v>
      </c>
      <c r="E37" t="s">
        <v>48</v>
      </c>
      <c r="F37" t="s">
        <v>48</v>
      </c>
      <c r="G37" t="s">
        <v>84</v>
      </c>
      <c r="H37" t="s">
        <v>48</v>
      </c>
      <c r="I37" t="s">
        <v>48</v>
      </c>
      <c r="J37" t="s">
        <v>89</v>
      </c>
      <c r="K37" t="s">
        <v>204</v>
      </c>
      <c r="L37" s="22"/>
      <c r="M37"/>
      <c r="Q37">
        <v>1</v>
      </c>
      <c r="R37">
        <v>1</v>
      </c>
      <c r="S37">
        <v>0</v>
      </c>
      <c r="T37">
        <v>1</v>
      </c>
      <c r="U37">
        <v>0</v>
      </c>
      <c r="AT37">
        <v>72.146666999999994</v>
      </c>
      <c r="AU37">
        <v>73.72</v>
      </c>
      <c r="AV37">
        <v>74.386667000000003</v>
      </c>
      <c r="AW37">
        <v>75.026667000000003</v>
      </c>
      <c r="AX37">
        <v>75.226667000000006</v>
      </c>
      <c r="AY37">
        <v>75.239999999999995</v>
      </c>
      <c r="AZ37">
        <v>76.146666999999994</v>
      </c>
      <c r="BA37">
        <v>77.253332999999998</v>
      </c>
      <c r="BB37">
        <v>77.64</v>
      </c>
      <c r="BC37">
        <v>76.826667</v>
      </c>
      <c r="BD37">
        <v>75.266666999999998</v>
      </c>
      <c r="BE37">
        <v>75.099999999999994</v>
      </c>
      <c r="BF37">
        <v>73.906666999999999</v>
      </c>
      <c r="BG37">
        <v>73.046666999999999</v>
      </c>
      <c r="BH37">
        <v>72.58</v>
      </c>
      <c r="BI37">
        <v>72.2</v>
      </c>
      <c r="BJ37">
        <v>70.773332999999994</v>
      </c>
      <c r="BK37">
        <v>65.239999999999995</v>
      </c>
      <c r="BL37">
        <v>71.266666999999998</v>
      </c>
      <c r="BM37">
        <v>71.533332999999999</v>
      </c>
      <c r="BN37">
        <v>70.573333000000005</v>
      </c>
      <c r="BO37">
        <v>70.493333000000007</v>
      </c>
      <c r="BP37">
        <v>70.706666999999996</v>
      </c>
      <c r="BQ37">
        <v>72.2</v>
      </c>
    </row>
    <row r="38" spans="1:122" x14ac:dyDescent="0.3">
      <c r="A38" t="str">
        <f t="shared" si="1"/>
        <v>Size_Grp-200 kW and above_All Day Ahead and Day Of_Average Event Day</v>
      </c>
      <c r="B38" t="s">
        <v>49</v>
      </c>
      <c r="C38" t="s">
        <v>200</v>
      </c>
      <c r="D38" t="s">
        <v>48</v>
      </c>
      <c r="E38" t="s">
        <v>48</v>
      </c>
      <c r="F38" t="s">
        <v>48</v>
      </c>
      <c r="G38" t="s">
        <v>84</v>
      </c>
      <c r="H38" t="s">
        <v>48</v>
      </c>
      <c r="I38" t="s">
        <v>48</v>
      </c>
      <c r="J38" t="s">
        <v>89</v>
      </c>
      <c r="K38" t="s">
        <v>171</v>
      </c>
      <c r="L38" s="22"/>
      <c r="M38"/>
      <c r="Q38">
        <v>1</v>
      </c>
      <c r="R38">
        <v>1</v>
      </c>
      <c r="S38">
        <v>0</v>
      </c>
      <c r="T38">
        <v>1</v>
      </c>
      <c r="U38">
        <v>0</v>
      </c>
      <c r="AT38">
        <v>75.483333000000002</v>
      </c>
      <c r="AU38">
        <v>77.266666999999998</v>
      </c>
      <c r="AV38">
        <v>77.916667000000004</v>
      </c>
      <c r="AW38">
        <v>78</v>
      </c>
      <c r="AX38">
        <v>77.816666999999995</v>
      </c>
      <c r="AY38">
        <v>77.349999999999994</v>
      </c>
      <c r="AZ38">
        <v>77.466667000000001</v>
      </c>
      <c r="BA38">
        <v>77.849999999999994</v>
      </c>
      <c r="BB38">
        <v>77.7</v>
      </c>
      <c r="BC38">
        <v>76.150000000000006</v>
      </c>
      <c r="BD38">
        <v>74.666667000000004</v>
      </c>
      <c r="BE38">
        <v>74.099999999999994</v>
      </c>
      <c r="BF38">
        <v>72.866667000000007</v>
      </c>
      <c r="BG38">
        <v>72.099999999999994</v>
      </c>
      <c r="BH38">
        <v>71.45</v>
      </c>
      <c r="BI38">
        <v>71.233333000000002</v>
      </c>
      <c r="BJ38">
        <v>69.95</v>
      </c>
      <c r="BK38">
        <v>65.2</v>
      </c>
      <c r="BL38">
        <v>70.400000000000006</v>
      </c>
      <c r="BM38">
        <v>71.150000000000006</v>
      </c>
      <c r="BN38">
        <v>71.183333000000005</v>
      </c>
      <c r="BO38">
        <v>72.133332999999993</v>
      </c>
      <c r="BP38">
        <v>73.233333000000002</v>
      </c>
      <c r="BQ38">
        <v>74.95</v>
      </c>
    </row>
    <row r="39" spans="1:122" x14ac:dyDescent="0.3">
      <c r="A39" t="str">
        <f t="shared" si="1"/>
        <v>Size_Grp-Below 20 kW_All Day Ahead_Average Event Day</v>
      </c>
      <c r="B39" t="s">
        <v>49</v>
      </c>
      <c r="C39" t="s">
        <v>215</v>
      </c>
      <c r="D39" t="s">
        <v>48</v>
      </c>
      <c r="E39" t="s">
        <v>48</v>
      </c>
      <c r="F39" t="s">
        <v>48</v>
      </c>
      <c r="G39" t="s">
        <v>84</v>
      </c>
      <c r="H39" t="s">
        <v>48</v>
      </c>
      <c r="I39" t="s">
        <v>48</v>
      </c>
      <c r="J39" t="s">
        <v>216</v>
      </c>
      <c r="K39" t="s">
        <v>204</v>
      </c>
      <c r="L39" s="22"/>
      <c r="M39"/>
      <c r="Q39">
        <v>1</v>
      </c>
      <c r="R39">
        <v>1</v>
      </c>
      <c r="S39">
        <v>0</v>
      </c>
      <c r="T39">
        <v>1</v>
      </c>
      <c r="U39">
        <v>0</v>
      </c>
      <c r="AT39">
        <v>68.5625</v>
      </c>
      <c r="AU39">
        <v>69.4375</v>
      </c>
      <c r="AV39">
        <v>70.75</v>
      </c>
      <c r="AW39">
        <v>71.625</v>
      </c>
      <c r="AX39">
        <v>74.125</v>
      </c>
      <c r="AY39">
        <v>74.75</v>
      </c>
      <c r="AZ39">
        <v>75.625</v>
      </c>
      <c r="BA39">
        <v>77.125</v>
      </c>
      <c r="BB39">
        <v>75.75</v>
      </c>
      <c r="BC39">
        <v>75.75</v>
      </c>
      <c r="BD39">
        <v>74.375</v>
      </c>
      <c r="BE39">
        <v>74</v>
      </c>
      <c r="BF39">
        <v>72.25</v>
      </c>
      <c r="BG39">
        <v>71.25</v>
      </c>
      <c r="BH39">
        <v>70</v>
      </c>
      <c r="BI39">
        <v>68.5</v>
      </c>
      <c r="BJ39">
        <v>67.75</v>
      </c>
      <c r="BK39">
        <v>67.625</v>
      </c>
      <c r="BL39">
        <v>67.875</v>
      </c>
      <c r="BM39">
        <v>67.875</v>
      </c>
      <c r="BN39">
        <v>68.25</v>
      </c>
      <c r="BO39">
        <v>67.75</v>
      </c>
      <c r="BP39">
        <v>67.75</v>
      </c>
      <c r="BQ39">
        <v>67.625</v>
      </c>
    </row>
    <row r="40" spans="1:122" x14ac:dyDescent="0.3">
      <c r="A40" t="str">
        <f t="shared" si="1"/>
        <v>Size_Grp-Below 20 kW_All Day Ahead and Day Of_Average Event Day</v>
      </c>
      <c r="B40" t="s">
        <v>49</v>
      </c>
      <c r="C40" t="s">
        <v>215</v>
      </c>
      <c r="D40" t="s">
        <v>48</v>
      </c>
      <c r="E40" t="s">
        <v>48</v>
      </c>
      <c r="F40" t="s">
        <v>48</v>
      </c>
      <c r="G40" t="s">
        <v>84</v>
      </c>
      <c r="H40" t="s">
        <v>48</v>
      </c>
      <c r="I40" t="s">
        <v>48</v>
      </c>
      <c r="J40" t="s">
        <v>216</v>
      </c>
      <c r="K40" t="s">
        <v>171</v>
      </c>
      <c r="L40" s="22"/>
      <c r="M40"/>
      <c r="Q40">
        <v>1</v>
      </c>
      <c r="R40">
        <v>1</v>
      </c>
      <c r="S40">
        <v>0</v>
      </c>
      <c r="T40">
        <v>1</v>
      </c>
      <c r="U40">
        <v>0</v>
      </c>
      <c r="AT40">
        <v>68.5625</v>
      </c>
      <c r="AU40">
        <v>69.4375</v>
      </c>
      <c r="AV40">
        <v>70.75</v>
      </c>
      <c r="AW40">
        <v>71.625</v>
      </c>
      <c r="AX40">
        <v>74.125</v>
      </c>
      <c r="AY40">
        <v>74.75</v>
      </c>
      <c r="AZ40">
        <v>75.625</v>
      </c>
      <c r="BA40">
        <v>77.125</v>
      </c>
      <c r="BB40">
        <v>75.75</v>
      </c>
      <c r="BC40">
        <v>75.75</v>
      </c>
      <c r="BD40">
        <v>74.375</v>
      </c>
      <c r="BE40">
        <v>74</v>
      </c>
      <c r="BF40">
        <v>72.25</v>
      </c>
      <c r="BG40">
        <v>71.25</v>
      </c>
      <c r="BH40">
        <v>70</v>
      </c>
      <c r="BI40">
        <v>68.5</v>
      </c>
      <c r="BJ40">
        <v>67.75</v>
      </c>
      <c r="BK40">
        <v>67.625</v>
      </c>
      <c r="BL40">
        <v>67.875</v>
      </c>
      <c r="BM40">
        <v>67.875</v>
      </c>
      <c r="BN40">
        <v>68.25</v>
      </c>
      <c r="BO40">
        <v>67.75</v>
      </c>
      <c r="BP40">
        <v>67.75</v>
      </c>
      <c r="BQ40">
        <v>67.625</v>
      </c>
    </row>
    <row r="41" spans="1:122" hidden="1" x14ac:dyDescent="0.3">
      <c r="A41" t="str">
        <f t="shared" si="1"/>
        <v>Aggregator-CPOWER_Elect DA 1-9 Hour ($400)_Average Event Day</v>
      </c>
      <c r="B41" t="s">
        <v>49</v>
      </c>
      <c r="C41" t="s">
        <v>202</v>
      </c>
      <c r="D41" t="s">
        <v>48</v>
      </c>
      <c r="E41" t="s">
        <v>203</v>
      </c>
      <c r="F41" t="s">
        <v>48</v>
      </c>
      <c r="G41" t="s">
        <v>84</v>
      </c>
      <c r="H41" t="s">
        <v>48</v>
      </c>
      <c r="I41" t="s">
        <v>48</v>
      </c>
      <c r="J41" t="s">
        <v>48</v>
      </c>
      <c r="K41" t="s">
        <v>217</v>
      </c>
      <c r="L41" s="22"/>
      <c r="M41"/>
      <c r="O41">
        <v>70</v>
      </c>
      <c r="P41">
        <v>67.800003050000001</v>
      </c>
      <c r="Q41">
        <v>1</v>
      </c>
      <c r="R41">
        <v>0</v>
      </c>
      <c r="S41">
        <v>0</v>
      </c>
      <c r="T41">
        <v>0</v>
      </c>
      <c r="U41">
        <v>0</v>
      </c>
      <c r="V41">
        <v>1595.4866999999999</v>
      </c>
      <c r="W41">
        <v>1627.3620000000001</v>
      </c>
      <c r="X41">
        <v>1581.4992</v>
      </c>
      <c r="Y41">
        <v>1663.0992000000001</v>
      </c>
      <c r="Z41">
        <v>1885.3291999999999</v>
      </c>
      <c r="AA41">
        <v>2011.0228999999999</v>
      </c>
      <c r="AB41">
        <v>2851.3838000000001</v>
      </c>
      <c r="AC41">
        <v>4072.1563999999998</v>
      </c>
      <c r="AD41">
        <v>4844.4993999999997</v>
      </c>
      <c r="AE41">
        <v>5003.5965999999999</v>
      </c>
      <c r="AF41">
        <v>5877.6718000000001</v>
      </c>
      <c r="AG41">
        <v>6136.7295999999997</v>
      </c>
      <c r="AH41">
        <v>6414.6063000000004</v>
      </c>
      <c r="AI41">
        <v>6537.5168000000003</v>
      </c>
      <c r="AJ41">
        <v>6523.4083000000001</v>
      </c>
      <c r="AK41">
        <v>6731.433</v>
      </c>
      <c r="AL41">
        <v>6807.2212</v>
      </c>
      <c r="AM41">
        <v>6611.4561999999996</v>
      </c>
      <c r="AN41">
        <v>6532.1715000000004</v>
      </c>
      <c r="AO41">
        <v>5863.8723</v>
      </c>
      <c r="AP41">
        <v>5261.5905000000002</v>
      </c>
      <c r="AQ41">
        <v>3582.7642000000001</v>
      </c>
      <c r="AR41">
        <v>2372.7944000000002</v>
      </c>
      <c r="AS41">
        <v>1795.0175999999999</v>
      </c>
      <c r="AT41">
        <v>75.405390999999995</v>
      </c>
      <c r="AU41">
        <v>76.048713000000006</v>
      </c>
      <c r="AV41">
        <v>76.056157999999996</v>
      </c>
      <c r="AW41">
        <v>75.547702000000001</v>
      </c>
      <c r="AX41">
        <v>75.187336999999999</v>
      </c>
      <c r="AY41">
        <v>74.407235999999997</v>
      </c>
      <c r="AZ41">
        <v>74.258824000000004</v>
      </c>
      <c r="BA41">
        <v>73.860436000000007</v>
      </c>
      <c r="BB41">
        <v>73.450474</v>
      </c>
      <c r="BC41">
        <v>72.835104000000001</v>
      </c>
      <c r="BD41">
        <v>72.595135999999997</v>
      </c>
      <c r="BE41">
        <v>72.625225999999998</v>
      </c>
      <c r="BF41">
        <v>71.883032</v>
      </c>
      <c r="BG41">
        <v>71.504577999999995</v>
      </c>
      <c r="BH41">
        <v>71.223406999999995</v>
      </c>
      <c r="BI41">
        <v>71.414344999999997</v>
      </c>
      <c r="BJ41">
        <v>71.480468000000002</v>
      </c>
      <c r="BK41">
        <v>71.843519999999998</v>
      </c>
      <c r="BL41">
        <v>72.488955000000004</v>
      </c>
      <c r="BM41">
        <v>73.271136999999996</v>
      </c>
      <c r="BN41">
        <v>73.608823999999998</v>
      </c>
      <c r="BO41">
        <v>73.886028999999994</v>
      </c>
      <c r="BP41">
        <v>74.660205000000005</v>
      </c>
      <c r="BQ41">
        <v>75.255626000000007</v>
      </c>
      <c r="BR41">
        <v>90.326329999999999</v>
      </c>
      <c r="BS41">
        <v>43.836910000000003</v>
      </c>
      <c r="BT41">
        <v>136.1157</v>
      </c>
      <c r="BU41">
        <v>110.4277</v>
      </c>
      <c r="BV41">
        <v>34.367620000000002</v>
      </c>
      <c r="BW41">
        <v>82.607990000000001</v>
      </c>
      <c r="BX41">
        <v>83.207999999999998</v>
      </c>
      <c r="BY41">
        <v>-44.761560000000003</v>
      </c>
      <c r="BZ41">
        <v>-159.47309999999999</v>
      </c>
      <c r="CA41">
        <v>-37.238019999999999</v>
      </c>
      <c r="CB41">
        <v>-38.083919999999999</v>
      </c>
      <c r="CC41">
        <v>24.443460000000002</v>
      </c>
      <c r="CD41">
        <v>-7.1520789999999996</v>
      </c>
      <c r="CE41">
        <v>34.647440000000003</v>
      </c>
      <c r="CF41">
        <v>31.283349999999999</v>
      </c>
      <c r="CG41">
        <v>-214.471</v>
      </c>
      <c r="CH41">
        <v>-198.1404</v>
      </c>
      <c r="CI41">
        <v>302.51530000000002</v>
      </c>
      <c r="CJ41">
        <v>498.07909999999998</v>
      </c>
      <c r="CK41">
        <v>773.03269999999998</v>
      </c>
      <c r="CL41">
        <v>171.32</v>
      </c>
      <c r="CM41">
        <v>-161.32679999999999</v>
      </c>
      <c r="CN41">
        <v>47.554490000000001</v>
      </c>
      <c r="CO41">
        <v>99.558300000000003</v>
      </c>
      <c r="CP41">
        <v>611.96180000000004</v>
      </c>
      <c r="CQ41">
        <v>2053.9960000000001</v>
      </c>
      <c r="CR41">
        <v>1650.5</v>
      </c>
      <c r="CS41">
        <v>310.48450000000003</v>
      </c>
      <c r="CT41">
        <v>185.9057</v>
      </c>
      <c r="CU41">
        <v>162.81989999999999</v>
      </c>
      <c r="CV41">
        <v>202.1771</v>
      </c>
      <c r="CW41">
        <v>310.26830000000001</v>
      </c>
      <c r="CX41">
        <v>363.84910000000002</v>
      </c>
      <c r="CY41">
        <v>923.13239999999996</v>
      </c>
      <c r="CZ41">
        <v>768.67179999999996</v>
      </c>
      <c r="DA41">
        <v>1244.1300000000001</v>
      </c>
      <c r="DB41">
        <v>270.80090000000001</v>
      </c>
      <c r="DC41">
        <v>2457.4740000000002</v>
      </c>
      <c r="DD41">
        <v>2750.8919999999998</v>
      </c>
      <c r="DE41">
        <v>1742.605</v>
      </c>
      <c r="DF41">
        <v>3037.3330000000001</v>
      </c>
      <c r="DG41">
        <v>3063.5830000000001</v>
      </c>
      <c r="DH41">
        <v>1050.9580000000001</v>
      </c>
      <c r="DI41">
        <v>1612.3109999999999</v>
      </c>
      <c r="DJ41">
        <v>806.10760000000005</v>
      </c>
      <c r="DK41">
        <v>292.52949999999998</v>
      </c>
      <c r="DL41">
        <v>133.75149999999999</v>
      </c>
      <c r="DM41">
        <v>122.05719999999999</v>
      </c>
      <c r="DP41">
        <v>70</v>
      </c>
      <c r="DQ41">
        <v>1.3680000000000001</v>
      </c>
      <c r="DR41">
        <v>1.3680000000000001</v>
      </c>
    </row>
    <row r="42" spans="1:122" hidden="1" x14ac:dyDescent="0.3">
      <c r="A42" t="str">
        <f t="shared" si="1"/>
        <v>Aggregator-CPOWER_Elect DO 1-9 Hour ($400)_Average Event Day</v>
      </c>
      <c r="B42" t="s">
        <v>49</v>
      </c>
      <c r="C42" t="s">
        <v>202</v>
      </c>
      <c r="D42" t="s">
        <v>48</v>
      </c>
      <c r="E42" t="s">
        <v>203</v>
      </c>
      <c r="F42" t="s">
        <v>48</v>
      </c>
      <c r="G42" t="s">
        <v>84</v>
      </c>
      <c r="H42" t="s">
        <v>48</v>
      </c>
      <c r="I42" t="s">
        <v>48</v>
      </c>
      <c r="J42" t="s">
        <v>48</v>
      </c>
      <c r="K42" t="s">
        <v>194</v>
      </c>
      <c r="L42" s="22"/>
      <c r="M42"/>
      <c r="O42">
        <v>51</v>
      </c>
      <c r="P42">
        <v>51</v>
      </c>
      <c r="Q42">
        <v>1</v>
      </c>
      <c r="R42">
        <v>0</v>
      </c>
      <c r="S42">
        <v>0</v>
      </c>
      <c r="T42">
        <v>0</v>
      </c>
      <c r="U42">
        <v>0</v>
      </c>
      <c r="V42">
        <v>5425.5280000000002</v>
      </c>
      <c r="W42">
        <v>5209.5439999999999</v>
      </c>
      <c r="X42">
        <v>5064.0640000000003</v>
      </c>
      <c r="Y42">
        <v>5291.732</v>
      </c>
      <c r="Z42">
        <v>5469.8239999999996</v>
      </c>
      <c r="AA42">
        <v>5615.5879999999997</v>
      </c>
      <c r="AB42">
        <v>6003.2920000000004</v>
      </c>
      <c r="AC42">
        <v>5915.0559999999996</v>
      </c>
      <c r="AD42">
        <v>6568.0720000000001</v>
      </c>
      <c r="AE42">
        <v>6773.0479999999998</v>
      </c>
      <c r="AF42">
        <v>7280.2759999999998</v>
      </c>
      <c r="AG42">
        <v>7735.6440000000002</v>
      </c>
      <c r="AH42">
        <v>7960.5</v>
      </c>
      <c r="AI42">
        <v>8135.2039999999997</v>
      </c>
      <c r="AJ42">
        <v>8219.8960000000006</v>
      </c>
      <c r="AK42">
        <v>8363.6319999999996</v>
      </c>
      <c r="AL42">
        <v>8762.0079999999998</v>
      </c>
      <c r="AM42">
        <v>8659.6039999999994</v>
      </c>
      <c r="AN42">
        <v>8260.348</v>
      </c>
      <c r="AO42">
        <v>7891.1279999999997</v>
      </c>
      <c r="AP42">
        <v>8095.3680000000004</v>
      </c>
      <c r="AQ42">
        <v>8501.6239999999998</v>
      </c>
      <c r="AR42">
        <v>6572.54</v>
      </c>
      <c r="AS42">
        <v>5938.1319999999996</v>
      </c>
      <c r="AT42">
        <v>74.745717999999997</v>
      </c>
      <c r="AU42">
        <v>75.513045000000005</v>
      </c>
      <c r="AV42">
        <v>75.751059999999995</v>
      </c>
      <c r="AW42">
        <v>75.410443999999998</v>
      </c>
      <c r="AX42">
        <v>75.08314</v>
      </c>
      <c r="AY42">
        <v>74.398979999999995</v>
      </c>
      <c r="AZ42">
        <v>74.342667000000006</v>
      </c>
      <c r="BA42">
        <v>74.119922000000003</v>
      </c>
      <c r="BB42">
        <v>73.864000000000004</v>
      </c>
      <c r="BC42">
        <v>73.310353000000006</v>
      </c>
      <c r="BD42">
        <v>73.041606999999999</v>
      </c>
      <c r="BE42">
        <v>73.075466000000006</v>
      </c>
      <c r="BF42">
        <v>72.449736999999999</v>
      </c>
      <c r="BG42">
        <v>72.332072999999994</v>
      </c>
      <c r="BH42">
        <v>71.838796000000002</v>
      </c>
      <c r="BI42">
        <v>71.718207000000007</v>
      </c>
      <c r="BJ42">
        <v>71.397479000000004</v>
      </c>
      <c r="BK42">
        <v>71.489369999999994</v>
      </c>
      <c r="BL42">
        <v>72.063162000000005</v>
      </c>
      <c r="BM42">
        <v>72.692156999999995</v>
      </c>
      <c r="BN42">
        <v>72.876991000000004</v>
      </c>
      <c r="BO42">
        <v>73.149979999999999</v>
      </c>
      <c r="BP42">
        <v>73.855926999999994</v>
      </c>
      <c r="BQ42">
        <v>74.599829999999997</v>
      </c>
      <c r="BR42">
        <v>10.133089999999999</v>
      </c>
      <c r="BS42">
        <v>32.737360000000002</v>
      </c>
      <c r="BT42">
        <v>58.151980000000002</v>
      </c>
      <c r="BU42">
        <v>39.028469999999999</v>
      </c>
      <c r="BV42">
        <v>49.528190000000002</v>
      </c>
      <c r="BW42">
        <v>-18.150079999999999</v>
      </c>
      <c r="BX42">
        <v>-61.718470000000003</v>
      </c>
      <c r="BY42">
        <v>-48.679110000000001</v>
      </c>
      <c r="BZ42">
        <v>32.124929999999999</v>
      </c>
      <c r="CA42">
        <v>54.389020000000002</v>
      </c>
      <c r="CB42">
        <v>-78.321830000000006</v>
      </c>
      <c r="CC42">
        <v>-32.776670000000003</v>
      </c>
      <c r="CD42">
        <v>25.086410000000001</v>
      </c>
      <c r="CE42">
        <v>83.022009999999995</v>
      </c>
      <c r="CF42">
        <v>99.236220000000003</v>
      </c>
      <c r="CG42">
        <v>96.967060000000004</v>
      </c>
      <c r="CH42">
        <v>-5.3283659999999999</v>
      </c>
      <c r="CI42">
        <v>491.67959999999999</v>
      </c>
      <c r="CJ42">
        <v>1220.316</v>
      </c>
      <c r="CK42">
        <v>1714.2840000000001</v>
      </c>
      <c r="CL42">
        <v>1238.98</v>
      </c>
      <c r="CM42">
        <v>132.86699999999999</v>
      </c>
      <c r="CN42">
        <v>-103.4365</v>
      </c>
      <c r="CO42">
        <v>-34.015439999999998</v>
      </c>
      <c r="CP42">
        <v>208.61420000000001</v>
      </c>
      <c r="CQ42">
        <v>161.7055</v>
      </c>
      <c r="CR42">
        <v>130.04660000000001</v>
      </c>
      <c r="CS42">
        <v>100.2681</v>
      </c>
      <c r="CT42">
        <v>90.524159999999995</v>
      </c>
      <c r="CU42">
        <v>102.21559999999999</v>
      </c>
      <c r="CV42">
        <v>130.83420000000001</v>
      </c>
      <c r="CW42">
        <v>215.10759999999999</v>
      </c>
      <c r="CX42">
        <v>263.76710000000003</v>
      </c>
      <c r="CY42">
        <v>256.84039999999999</v>
      </c>
      <c r="CZ42">
        <v>245.80629999999999</v>
      </c>
      <c r="DA42">
        <v>152.14060000000001</v>
      </c>
      <c r="DB42">
        <v>90.049350000000004</v>
      </c>
      <c r="DC42">
        <v>235.18719999999999</v>
      </c>
      <c r="DD42">
        <v>298.64729999999997</v>
      </c>
      <c r="DE42">
        <v>385.89069999999998</v>
      </c>
      <c r="DF42">
        <v>611.20320000000004</v>
      </c>
      <c r="DG42">
        <v>523.76199999999994</v>
      </c>
      <c r="DH42">
        <v>367.69490000000002</v>
      </c>
      <c r="DI42">
        <v>287.42469999999997</v>
      </c>
      <c r="DJ42">
        <v>292.48110000000003</v>
      </c>
      <c r="DK42">
        <v>107.3126</v>
      </c>
      <c r="DL42">
        <v>37.81382</v>
      </c>
      <c r="DM42">
        <v>56.591819999999998</v>
      </c>
      <c r="DP42">
        <v>51</v>
      </c>
      <c r="DQ42">
        <v>1.8049999999999999</v>
      </c>
      <c r="DR42">
        <v>1.8049999999999999</v>
      </c>
    </row>
    <row r="43" spans="1:122" x14ac:dyDescent="0.3">
      <c r="A43" t="str">
        <f t="shared" si="1"/>
        <v>Aggregator-ENEL X NORTH AMERICA_Elect DA 1-9 Hour ($600)_Average Event Day</v>
      </c>
      <c r="B43" t="s">
        <v>49</v>
      </c>
      <c r="C43" t="s">
        <v>205</v>
      </c>
      <c r="D43" t="s">
        <v>48</v>
      </c>
      <c r="E43" t="s">
        <v>206</v>
      </c>
      <c r="F43" t="s">
        <v>48</v>
      </c>
      <c r="G43" t="s">
        <v>84</v>
      </c>
      <c r="H43" t="s">
        <v>48</v>
      </c>
      <c r="I43" t="s">
        <v>48</v>
      </c>
      <c r="J43" t="s">
        <v>48</v>
      </c>
      <c r="K43" t="s">
        <v>195</v>
      </c>
      <c r="L43" s="22"/>
      <c r="M43"/>
      <c r="Q43">
        <v>1</v>
      </c>
      <c r="R43">
        <v>1</v>
      </c>
      <c r="S43">
        <v>0</v>
      </c>
      <c r="T43">
        <v>1</v>
      </c>
      <c r="U43">
        <v>0</v>
      </c>
      <c r="AT43">
        <v>68.333332999999996</v>
      </c>
      <c r="AU43">
        <v>68.166667000000004</v>
      </c>
      <c r="AV43">
        <v>68.166667000000004</v>
      </c>
      <c r="AW43">
        <v>69</v>
      </c>
      <c r="AX43">
        <v>71.333332999999996</v>
      </c>
      <c r="AY43">
        <v>72.5</v>
      </c>
      <c r="AZ43">
        <v>74.166667000000004</v>
      </c>
      <c r="BA43">
        <v>76.5</v>
      </c>
      <c r="BB43">
        <v>76.5</v>
      </c>
      <c r="BC43">
        <v>77</v>
      </c>
      <c r="BD43">
        <v>75.333332999999996</v>
      </c>
      <c r="BE43">
        <v>74.75</v>
      </c>
      <c r="BF43">
        <v>74.5</v>
      </c>
      <c r="BG43">
        <v>73</v>
      </c>
      <c r="BH43">
        <v>71.166667000000004</v>
      </c>
      <c r="BI43">
        <v>70.166667000000004</v>
      </c>
      <c r="BJ43">
        <v>69.666667000000004</v>
      </c>
      <c r="BK43">
        <v>69.333332999999996</v>
      </c>
      <c r="BL43">
        <v>68.833332999999996</v>
      </c>
      <c r="BM43">
        <v>68.833332999999996</v>
      </c>
      <c r="BN43">
        <v>69.166667000000004</v>
      </c>
      <c r="BO43">
        <v>68.833332999999996</v>
      </c>
      <c r="BP43">
        <v>68.5</v>
      </c>
      <c r="BQ43">
        <v>68.5</v>
      </c>
    </row>
    <row r="44" spans="1:122" x14ac:dyDescent="0.3">
      <c r="A44" t="str">
        <f t="shared" si="1"/>
        <v>Aggregator-ENERSPONSE_Elect DA 1-9 Hour ($600)_Average Event Day</v>
      </c>
      <c r="B44" t="s">
        <v>49</v>
      </c>
      <c r="C44" t="s">
        <v>207</v>
      </c>
      <c r="D44" t="s">
        <v>48</v>
      </c>
      <c r="E44" t="s">
        <v>208</v>
      </c>
      <c r="F44" t="s">
        <v>48</v>
      </c>
      <c r="G44" t="s">
        <v>84</v>
      </c>
      <c r="H44" t="s">
        <v>48</v>
      </c>
      <c r="I44" t="s">
        <v>48</v>
      </c>
      <c r="J44" t="s">
        <v>48</v>
      </c>
      <c r="K44" t="s">
        <v>195</v>
      </c>
      <c r="L44" s="22"/>
      <c r="M44"/>
      <c r="Q44">
        <v>1</v>
      </c>
      <c r="R44">
        <v>1</v>
      </c>
      <c r="S44">
        <v>0</v>
      </c>
      <c r="T44">
        <v>1</v>
      </c>
      <c r="U44">
        <v>0</v>
      </c>
      <c r="AT44">
        <v>73.714286000000001</v>
      </c>
      <c r="AU44">
        <v>77.357142999999994</v>
      </c>
      <c r="AV44">
        <v>78</v>
      </c>
      <c r="AW44">
        <v>79.571428999999995</v>
      </c>
      <c r="AX44">
        <v>80.071428999999995</v>
      </c>
      <c r="AY44">
        <v>80.214286000000001</v>
      </c>
      <c r="AZ44">
        <v>81.142857000000006</v>
      </c>
      <c r="BA44">
        <v>81.297618999999997</v>
      </c>
      <c r="BB44">
        <v>78.285713999999999</v>
      </c>
      <c r="BC44">
        <v>77.571428999999995</v>
      </c>
      <c r="BD44">
        <v>75.928571000000005</v>
      </c>
      <c r="BE44">
        <v>75</v>
      </c>
      <c r="BF44">
        <v>72.285713999999999</v>
      </c>
      <c r="BG44">
        <v>70.678571000000005</v>
      </c>
      <c r="BH44">
        <v>70.535713999999999</v>
      </c>
      <c r="BI44">
        <v>68.428571000000005</v>
      </c>
      <c r="BJ44">
        <v>69.523809999999997</v>
      </c>
      <c r="BK44">
        <v>69.904762000000005</v>
      </c>
      <c r="BL44">
        <v>69.142857000000006</v>
      </c>
      <c r="BM44">
        <v>69.428571000000005</v>
      </c>
      <c r="BN44">
        <v>68.714286000000001</v>
      </c>
      <c r="BO44">
        <v>68.785713999999999</v>
      </c>
      <c r="BP44">
        <v>70.357142999999994</v>
      </c>
      <c r="BQ44">
        <v>72.214286000000001</v>
      </c>
    </row>
    <row r="45" spans="1:122" hidden="1" x14ac:dyDescent="0.3">
      <c r="A45" t="str">
        <f t="shared" si="1"/>
        <v>Aggregator-Voltus Inc_Elect DA 1-9 Hour ($600)_Average Event Day</v>
      </c>
      <c r="B45" t="s">
        <v>49</v>
      </c>
      <c r="C45" t="s">
        <v>209</v>
      </c>
      <c r="D45" t="s">
        <v>48</v>
      </c>
      <c r="E45" t="s">
        <v>210</v>
      </c>
      <c r="F45" t="s">
        <v>48</v>
      </c>
      <c r="G45" t="s">
        <v>84</v>
      </c>
      <c r="H45" t="s">
        <v>48</v>
      </c>
      <c r="I45" t="s">
        <v>48</v>
      </c>
      <c r="J45" t="s">
        <v>48</v>
      </c>
      <c r="K45" t="s">
        <v>195</v>
      </c>
      <c r="L45" s="22"/>
      <c r="M45"/>
      <c r="O45">
        <v>24</v>
      </c>
      <c r="P45">
        <v>24</v>
      </c>
      <c r="Q45">
        <v>1</v>
      </c>
      <c r="R45">
        <v>0</v>
      </c>
      <c r="S45">
        <v>0</v>
      </c>
      <c r="T45">
        <v>0</v>
      </c>
      <c r="U45">
        <v>0</v>
      </c>
      <c r="V45">
        <v>1179.2025000000001</v>
      </c>
      <c r="W45">
        <v>1130.1224999999999</v>
      </c>
      <c r="X45">
        <v>1110.1949999999999</v>
      </c>
      <c r="Y45">
        <v>1126.5350000000001</v>
      </c>
      <c r="Z45">
        <v>1220.385</v>
      </c>
      <c r="AA45">
        <v>1453.8525</v>
      </c>
      <c r="AB45">
        <v>1438.3325</v>
      </c>
      <c r="AC45">
        <v>1447.6949999999999</v>
      </c>
      <c r="AD45">
        <v>1517.9425000000001</v>
      </c>
      <c r="AE45">
        <v>1661.4075</v>
      </c>
      <c r="AF45">
        <v>1767.0050000000001</v>
      </c>
      <c r="AG45">
        <v>1819.6224999999999</v>
      </c>
      <c r="AH45">
        <v>1835.4549999999999</v>
      </c>
      <c r="AI45">
        <v>1862.2425000000001</v>
      </c>
      <c r="AJ45">
        <v>1902.145</v>
      </c>
      <c r="AK45">
        <v>1934.1624999999999</v>
      </c>
      <c r="AL45">
        <v>1997.38</v>
      </c>
      <c r="AM45">
        <v>1689.5550000000001</v>
      </c>
      <c r="AN45">
        <v>1704.3375000000001</v>
      </c>
      <c r="AO45">
        <v>1687.9925000000001</v>
      </c>
      <c r="AP45">
        <v>1586.09</v>
      </c>
      <c r="AQ45">
        <v>1700.17</v>
      </c>
      <c r="AR45">
        <v>1427.425</v>
      </c>
      <c r="AS45">
        <v>1287.27</v>
      </c>
      <c r="AT45">
        <v>71.416667000000004</v>
      </c>
      <c r="AU45">
        <v>73.041667000000004</v>
      </c>
      <c r="AV45">
        <v>74.354167000000004</v>
      </c>
      <c r="AW45">
        <v>74.4375</v>
      </c>
      <c r="AX45">
        <v>75.583332999999996</v>
      </c>
      <c r="AY45">
        <v>75.604167000000004</v>
      </c>
      <c r="AZ45">
        <v>76.458332999999996</v>
      </c>
      <c r="BA45">
        <v>76.791667000000004</v>
      </c>
      <c r="BB45">
        <v>75.104167000000004</v>
      </c>
      <c r="BC45">
        <v>73.9375</v>
      </c>
      <c r="BD45">
        <v>73.333332999999996</v>
      </c>
      <c r="BE45">
        <v>72.885417000000004</v>
      </c>
      <c r="BF45">
        <v>72</v>
      </c>
      <c r="BG45">
        <v>71.9375</v>
      </c>
      <c r="BH45">
        <v>70.895832999999996</v>
      </c>
      <c r="BI45">
        <v>69.375</v>
      </c>
      <c r="BJ45">
        <v>68.912989999999994</v>
      </c>
      <c r="BK45">
        <v>68.833332999999996</v>
      </c>
      <c r="BL45">
        <v>68.439312000000001</v>
      </c>
      <c r="BM45">
        <v>68.8125</v>
      </c>
      <c r="BN45">
        <v>69.104167000000004</v>
      </c>
      <c r="BO45">
        <v>69.541667000000004</v>
      </c>
      <c r="BP45">
        <v>70.208332999999996</v>
      </c>
      <c r="BQ45">
        <v>70.9375</v>
      </c>
      <c r="BR45">
        <v>4.7156859999999998</v>
      </c>
      <c r="BS45">
        <v>3.7421000000000002</v>
      </c>
      <c r="BT45">
        <v>1.581016</v>
      </c>
      <c r="BU45">
        <v>5.2842900000000004</v>
      </c>
      <c r="BV45">
        <v>-15.307230000000001</v>
      </c>
      <c r="BW45">
        <v>-7.7117639999999996</v>
      </c>
      <c r="BX45">
        <v>-17.941520000000001</v>
      </c>
      <c r="BY45">
        <v>-2.5919530000000002</v>
      </c>
      <c r="BZ45">
        <v>21.42906</v>
      </c>
      <c r="CA45">
        <v>21.54759</v>
      </c>
      <c r="CB45">
        <v>-12.792719999999999</v>
      </c>
      <c r="CC45">
        <v>-9.6506950000000007</v>
      </c>
      <c r="CD45">
        <v>14.017189999999999</v>
      </c>
      <c r="CE45">
        <v>7.0773140000000003</v>
      </c>
      <c r="CF45">
        <v>-13.830819999999999</v>
      </c>
      <c r="CG45">
        <v>3.2862399999999998</v>
      </c>
      <c r="CH45">
        <v>-31.930409999999998</v>
      </c>
      <c r="CI45">
        <v>288.041</v>
      </c>
      <c r="CJ45">
        <v>215.0488</v>
      </c>
      <c r="CK45">
        <v>127.9109</v>
      </c>
      <c r="CL45">
        <v>145.94059999999999</v>
      </c>
      <c r="CM45">
        <v>-44.394210000000001</v>
      </c>
      <c r="CN45">
        <v>15.22428</v>
      </c>
      <c r="CO45">
        <v>26.166409999999999</v>
      </c>
      <c r="CP45">
        <v>23.76803</v>
      </c>
      <c r="CQ45">
        <v>19.181290000000001</v>
      </c>
      <c r="CR45">
        <v>25.022960000000001</v>
      </c>
      <c r="CS45">
        <v>23.8995</v>
      </c>
      <c r="CT45">
        <v>16.409700000000001</v>
      </c>
      <c r="CU45">
        <v>11.16916</v>
      </c>
      <c r="CV45">
        <v>7.3671660000000001</v>
      </c>
      <c r="CW45">
        <v>9.1163439999999998</v>
      </c>
      <c r="CX45">
        <v>12.0138</v>
      </c>
      <c r="CY45">
        <v>20.244240000000001</v>
      </c>
      <c r="CZ45">
        <v>18.620039999999999</v>
      </c>
      <c r="DA45">
        <v>10.918850000000001</v>
      </c>
      <c r="DB45">
        <v>10.02463</v>
      </c>
      <c r="DC45">
        <v>16.343779999999999</v>
      </c>
      <c r="DD45">
        <v>30.307749999999999</v>
      </c>
      <c r="DE45">
        <v>33.448079999999997</v>
      </c>
      <c r="DF45">
        <v>34.789160000000003</v>
      </c>
      <c r="DG45">
        <v>28.92353</v>
      </c>
      <c r="DH45">
        <v>36.383229999999998</v>
      </c>
      <c r="DI45">
        <v>30.001609999999999</v>
      </c>
      <c r="DJ45">
        <v>28.310390000000002</v>
      </c>
      <c r="DK45">
        <v>9.1925620000000006</v>
      </c>
      <c r="DL45">
        <v>3.3057500000000002</v>
      </c>
      <c r="DM45">
        <v>8.4031699999999994</v>
      </c>
      <c r="DP45">
        <v>24</v>
      </c>
      <c r="DQ45">
        <v>0.3</v>
      </c>
      <c r="DR45">
        <v>0.3</v>
      </c>
    </row>
    <row r="46" spans="1:122" hidden="1" x14ac:dyDescent="0.3">
      <c r="A46" t="str">
        <f t="shared" si="1"/>
        <v>All_Elect DA 1-9 Hour ($400)_Average Event Day</v>
      </c>
      <c r="B46" t="s">
        <v>49</v>
      </c>
      <c r="C46" t="s">
        <v>48</v>
      </c>
      <c r="D46" t="s">
        <v>48</v>
      </c>
      <c r="E46" t="s">
        <v>48</v>
      </c>
      <c r="F46" t="s">
        <v>48</v>
      </c>
      <c r="G46" t="s">
        <v>84</v>
      </c>
      <c r="H46" t="s">
        <v>48</v>
      </c>
      <c r="I46" t="s">
        <v>48</v>
      </c>
      <c r="J46" t="s">
        <v>48</v>
      </c>
      <c r="K46" t="s">
        <v>217</v>
      </c>
      <c r="L46" s="22"/>
      <c r="M46"/>
      <c r="O46">
        <v>70</v>
      </c>
      <c r="P46">
        <v>67.800003050000001</v>
      </c>
      <c r="Q46">
        <v>1</v>
      </c>
      <c r="R46">
        <v>0</v>
      </c>
      <c r="S46">
        <v>0</v>
      </c>
      <c r="T46">
        <v>0</v>
      </c>
      <c r="U46">
        <v>0</v>
      </c>
      <c r="V46">
        <v>1595.4866999999999</v>
      </c>
      <c r="W46">
        <v>1627.3620000000001</v>
      </c>
      <c r="X46">
        <v>1581.4992</v>
      </c>
      <c r="Y46">
        <v>1663.0992000000001</v>
      </c>
      <c r="Z46">
        <v>1885.3291999999999</v>
      </c>
      <c r="AA46">
        <v>2011.0228999999999</v>
      </c>
      <c r="AB46">
        <v>2851.3838000000001</v>
      </c>
      <c r="AC46">
        <v>4072.1563999999998</v>
      </c>
      <c r="AD46">
        <v>4844.4993999999997</v>
      </c>
      <c r="AE46">
        <v>5003.5965999999999</v>
      </c>
      <c r="AF46">
        <v>5877.6718000000001</v>
      </c>
      <c r="AG46">
        <v>6136.7295999999997</v>
      </c>
      <c r="AH46">
        <v>6414.6063000000004</v>
      </c>
      <c r="AI46">
        <v>6537.5168000000003</v>
      </c>
      <c r="AJ46">
        <v>6523.4083000000001</v>
      </c>
      <c r="AK46">
        <v>6731.433</v>
      </c>
      <c r="AL46">
        <v>6807.2212</v>
      </c>
      <c r="AM46">
        <v>6611.4561999999996</v>
      </c>
      <c r="AN46">
        <v>6532.1715000000004</v>
      </c>
      <c r="AO46">
        <v>5863.8723</v>
      </c>
      <c r="AP46">
        <v>5261.5905000000002</v>
      </c>
      <c r="AQ46">
        <v>3582.7642000000001</v>
      </c>
      <c r="AR46">
        <v>2372.7944000000002</v>
      </c>
      <c r="AS46">
        <v>1795.0175999999999</v>
      </c>
      <c r="AT46">
        <v>75.405390999999995</v>
      </c>
      <c r="AU46">
        <v>76.048713000000006</v>
      </c>
      <c r="AV46">
        <v>76.056157999999996</v>
      </c>
      <c r="AW46">
        <v>75.547702000000001</v>
      </c>
      <c r="AX46">
        <v>75.187336999999999</v>
      </c>
      <c r="AY46">
        <v>74.407235999999997</v>
      </c>
      <c r="AZ46">
        <v>74.258824000000004</v>
      </c>
      <c r="BA46">
        <v>73.860436000000007</v>
      </c>
      <c r="BB46">
        <v>73.450474</v>
      </c>
      <c r="BC46">
        <v>72.835104000000001</v>
      </c>
      <c r="BD46">
        <v>72.595135999999997</v>
      </c>
      <c r="BE46">
        <v>72.625225999999998</v>
      </c>
      <c r="BF46">
        <v>71.883032</v>
      </c>
      <c r="BG46">
        <v>71.504577999999995</v>
      </c>
      <c r="BH46">
        <v>71.223406999999995</v>
      </c>
      <c r="BI46">
        <v>71.414344999999997</v>
      </c>
      <c r="BJ46">
        <v>71.480468000000002</v>
      </c>
      <c r="BK46">
        <v>71.843519999999998</v>
      </c>
      <c r="BL46">
        <v>72.488955000000004</v>
      </c>
      <c r="BM46">
        <v>73.271136999999996</v>
      </c>
      <c r="BN46">
        <v>73.608823999999998</v>
      </c>
      <c r="BO46">
        <v>73.886028999999994</v>
      </c>
      <c r="BP46">
        <v>74.660205000000005</v>
      </c>
      <c r="BQ46">
        <v>75.255626000000007</v>
      </c>
      <c r="BR46">
        <v>90.326329999999999</v>
      </c>
      <c r="BS46">
        <v>43.836910000000003</v>
      </c>
      <c r="BT46">
        <v>136.1157</v>
      </c>
      <c r="BU46">
        <v>110.4277</v>
      </c>
      <c r="BV46">
        <v>34.367620000000002</v>
      </c>
      <c r="BW46">
        <v>82.607990000000001</v>
      </c>
      <c r="BX46">
        <v>83.207999999999998</v>
      </c>
      <c r="BY46">
        <v>-44.761560000000003</v>
      </c>
      <c r="BZ46">
        <v>-159.47309999999999</v>
      </c>
      <c r="CA46">
        <v>-37.238019999999999</v>
      </c>
      <c r="CB46">
        <v>-38.083919999999999</v>
      </c>
      <c r="CC46">
        <v>24.443460000000002</v>
      </c>
      <c r="CD46">
        <v>-7.1520789999999996</v>
      </c>
      <c r="CE46">
        <v>34.647440000000003</v>
      </c>
      <c r="CF46">
        <v>31.283349999999999</v>
      </c>
      <c r="CG46">
        <v>-214.471</v>
      </c>
      <c r="CH46">
        <v>-198.1404</v>
      </c>
      <c r="CI46">
        <v>302.51530000000002</v>
      </c>
      <c r="CJ46">
        <v>498.07909999999998</v>
      </c>
      <c r="CK46">
        <v>773.03269999999998</v>
      </c>
      <c r="CL46">
        <v>171.32</v>
      </c>
      <c r="CM46">
        <v>-161.32679999999999</v>
      </c>
      <c r="CN46">
        <v>47.554490000000001</v>
      </c>
      <c r="CO46">
        <v>99.558300000000003</v>
      </c>
      <c r="CP46">
        <v>611.96180000000004</v>
      </c>
      <c r="CQ46">
        <v>2053.9960000000001</v>
      </c>
      <c r="CR46">
        <v>1650.5</v>
      </c>
      <c r="CS46">
        <v>310.48450000000003</v>
      </c>
      <c r="CT46">
        <v>185.9057</v>
      </c>
      <c r="CU46">
        <v>162.81989999999999</v>
      </c>
      <c r="CV46">
        <v>202.1771</v>
      </c>
      <c r="CW46">
        <v>310.26830000000001</v>
      </c>
      <c r="CX46">
        <v>363.84910000000002</v>
      </c>
      <c r="CY46">
        <v>923.13239999999996</v>
      </c>
      <c r="CZ46">
        <v>768.67179999999996</v>
      </c>
      <c r="DA46">
        <v>1244.1300000000001</v>
      </c>
      <c r="DB46">
        <v>270.80090000000001</v>
      </c>
      <c r="DC46">
        <v>2457.4740000000002</v>
      </c>
      <c r="DD46">
        <v>2750.8919999999998</v>
      </c>
      <c r="DE46">
        <v>1742.605</v>
      </c>
      <c r="DF46">
        <v>3037.3330000000001</v>
      </c>
      <c r="DG46">
        <v>3063.5830000000001</v>
      </c>
      <c r="DH46">
        <v>1050.9580000000001</v>
      </c>
      <c r="DI46">
        <v>1612.3109999999999</v>
      </c>
      <c r="DJ46">
        <v>806.10760000000005</v>
      </c>
      <c r="DK46">
        <v>292.52949999999998</v>
      </c>
      <c r="DL46">
        <v>133.75149999999999</v>
      </c>
      <c r="DM46">
        <v>122.05719999999999</v>
      </c>
      <c r="DP46">
        <v>70</v>
      </c>
      <c r="DQ46">
        <v>1.3680000000000001</v>
      </c>
      <c r="DR46">
        <v>1.3680000000000001</v>
      </c>
    </row>
    <row r="47" spans="1:122" hidden="1" x14ac:dyDescent="0.3">
      <c r="A47" t="str">
        <f t="shared" si="1"/>
        <v>All_Elect DA 1-9 Hour ($600)_Average Event Day</v>
      </c>
      <c r="B47" t="s">
        <v>49</v>
      </c>
      <c r="C47" t="s">
        <v>48</v>
      </c>
      <c r="D47" t="s">
        <v>48</v>
      </c>
      <c r="E47" t="s">
        <v>48</v>
      </c>
      <c r="F47" t="s">
        <v>48</v>
      </c>
      <c r="G47" t="s">
        <v>84</v>
      </c>
      <c r="H47" t="s">
        <v>48</v>
      </c>
      <c r="I47" t="s">
        <v>48</v>
      </c>
      <c r="J47" t="s">
        <v>48</v>
      </c>
      <c r="K47" t="s">
        <v>195</v>
      </c>
      <c r="L47" s="22"/>
      <c r="M47"/>
      <c r="O47">
        <v>34</v>
      </c>
      <c r="P47">
        <v>34</v>
      </c>
      <c r="Q47">
        <v>1</v>
      </c>
      <c r="R47">
        <v>0</v>
      </c>
      <c r="S47">
        <v>0</v>
      </c>
      <c r="T47">
        <v>0</v>
      </c>
      <c r="U47">
        <v>0</v>
      </c>
      <c r="V47">
        <v>2621.2725</v>
      </c>
      <c r="W47">
        <v>2471.3724999999999</v>
      </c>
      <c r="X47">
        <v>2414.1849999999999</v>
      </c>
      <c r="Y47">
        <v>2572.0149999999999</v>
      </c>
      <c r="Z47">
        <v>2943.1849999999999</v>
      </c>
      <c r="AA47">
        <v>3281.3625000000002</v>
      </c>
      <c r="AB47">
        <v>3334.9425000000001</v>
      </c>
      <c r="AC47">
        <v>3423.3150000000001</v>
      </c>
      <c r="AD47">
        <v>3333.3825000000002</v>
      </c>
      <c r="AE47">
        <v>3532.5475000000001</v>
      </c>
      <c r="AF47">
        <v>3805.665</v>
      </c>
      <c r="AG47">
        <v>3861.8225000000002</v>
      </c>
      <c r="AH47">
        <v>3881.9850000000001</v>
      </c>
      <c r="AI47">
        <v>3905.9625000000001</v>
      </c>
      <c r="AJ47">
        <v>3909.2750000000001</v>
      </c>
      <c r="AK47">
        <v>3917.1424999999999</v>
      </c>
      <c r="AL47">
        <v>4028.71</v>
      </c>
      <c r="AM47">
        <v>3560.4050000000002</v>
      </c>
      <c r="AN47">
        <v>3579.0675000000001</v>
      </c>
      <c r="AO47">
        <v>3671.4025000000001</v>
      </c>
      <c r="AP47">
        <v>3568.53</v>
      </c>
      <c r="AQ47">
        <v>3587.72</v>
      </c>
      <c r="AR47">
        <v>3098.8850000000002</v>
      </c>
      <c r="AS47">
        <v>2755.11</v>
      </c>
      <c r="AT47">
        <v>71.617647000000005</v>
      </c>
      <c r="AU47">
        <v>73.5</v>
      </c>
      <c r="AV47">
        <v>74.558824000000001</v>
      </c>
      <c r="AW47">
        <v>75.014706000000004</v>
      </c>
      <c r="AX47">
        <v>76.132352999999995</v>
      </c>
      <c r="AY47">
        <v>76.279411999999994</v>
      </c>
      <c r="AZ47">
        <v>77.140820000000005</v>
      </c>
      <c r="BA47">
        <v>77.620321000000004</v>
      </c>
      <c r="BB47">
        <v>75.882352999999995</v>
      </c>
      <c r="BC47">
        <v>74.955882000000003</v>
      </c>
      <c r="BD47">
        <v>74.044117999999997</v>
      </c>
      <c r="BE47">
        <v>73.485293999999996</v>
      </c>
      <c r="BF47">
        <v>72.279411999999994</v>
      </c>
      <c r="BG47">
        <v>71.732142999999994</v>
      </c>
      <c r="BH47">
        <v>70.826680999999994</v>
      </c>
      <c r="BI47">
        <v>69.25</v>
      </c>
      <c r="BJ47">
        <v>69.133578</v>
      </c>
      <c r="BK47">
        <v>69.175134</v>
      </c>
      <c r="BL47">
        <v>68.628675999999999</v>
      </c>
      <c r="BM47">
        <v>68.941175999999999</v>
      </c>
      <c r="BN47">
        <v>69.029411999999994</v>
      </c>
      <c r="BO47">
        <v>69.323528999999994</v>
      </c>
      <c r="BP47">
        <v>70.088234999999997</v>
      </c>
      <c r="BQ47">
        <v>70.985293999999996</v>
      </c>
      <c r="BR47">
        <v>-72.238100000000003</v>
      </c>
      <c r="BS47">
        <v>-40.114100000000001</v>
      </c>
      <c r="BT47">
        <v>-31.325060000000001</v>
      </c>
      <c r="BU47">
        <v>-40.420270000000002</v>
      </c>
      <c r="BV47">
        <v>-24.11365</v>
      </c>
      <c r="BW47">
        <v>-11.80395</v>
      </c>
      <c r="BX47">
        <v>-52.597119999999997</v>
      </c>
      <c r="BY47">
        <v>-30.729310000000002</v>
      </c>
      <c r="BZ47">
        <v>59.195610000000002</v>
      </c>
      <c r="CA47">
        <v>57.956879999999998</v>
      </c>
      <c r="CB47">
        <v>8.2959940000000003</v>
      </c>
      <c r="CC47">
        <v>3.0644990000000001</v>
      </c>
      <c r="CD47">
        <v>12.358779999999999</v>
      </c>
      <c r="CE47">
        <v>-22.7226</v>
      </c>
      <c r="CF47">
        <v>0.59465979999999996</v>
      </c>
      <c r="CG47">
        <v>-30.854209999999998</v>
      </c>
      <c r="CH47">
        <v>-127.8937</v>
      </c>
      <c r="CI47">
        <v>389.98750000000001</v>
      </c>
      <c r="CJ47">
        <v>326.8476</v>
      </c>
      <c r="CK47">
        <v>154.30170000000001</v>
      </c>
      <c r="CL47">
        <v>143.80009999999999</v>
      </c>
      <c r="CM47">
        <v>-98.282240000000002</v>
      </c>
      <c r="CN47">
        <v>32.26052</v>
      </c>
      <c r="CO47">
        <v>63.635599999999997</v>
      </c>
      <c r="CP47">
        <v>249.5789</v>
      </c>
      <c r="CQ47">
        <v>156.34559999999999</v>
      </c>
      <c r="CR47">
        <v>145.25049999999999</v>
      </c>
      <c r="CS47">
        <v>121.1536</v>
      </c>
      <c r="CT47">
        <v>116.7076</v>
      </c>
      <c r="CU47">
        <v>70.721440000000001</v>
      </c>
      <c r="CV47">
        <v>58.205959999999997</v>
      </c>
      <c r="CW47">
        <v>72.012829999999994</v>
      </c>
      <c r="CX47">
        <v>102.291</v>
      </c>
      <c r="CY47">
        <v>204.8586</v>
      </c>
      <c r="CZ47">
        <v>104.72790000000001</v>
      </c>
      <c r="DA47">
        <v>52.342320000000001</v>
      </c>
      <c r="DB47">
        <v>52.91113</v>
      </c>
      <c r="DC47">
        <v>110.8742</v>
      </c>
      <c r="DD47">
        <v>169.2158</v>
      </c>
      <c r="DE47">
        <v>252.70160000000001</v>
      </c>
      <c r="DF47">
        <v>413.45440000000002</v>
      </c>
      <c r="DG47">
        <v>232.11089999999999</v>
      </c>
      <c r="DH47">
        <v>227.28729999999999</v>
      </c>
      <c r="DI47">
        <v>187.6285</v>
      </c>
      <c r="DJ47">
        <v>122.9344</v>
      </c>
      <c r="DK47">
        <v>61.427250000000001</v>
      </c>
      <c r="DL47">
        <v>18.715859999999999</v>
      </c>
      <c r="DM47">
        <v>53.644640000000003</v>
      </c>
      <c r="DP47">
        <v>34</v>
      </c>
      <c r="DQ47">
        <v>1.5608</v>
      </c>
      <c r="DR47">
        <v>1.5608</v>
      </c>
    </row>
    <row r="48" spans="1:122" hidden="1" x14ac:dyDescent="0.3">
      <c r="A48" t="str">
        <f t="shared" si="1"/>
        <v>All_Elect DO 1-9 Hour ($400)_Average Event Day</v>
      </c>
      <c r="B48" t="s">
        <v>49</v>
      </c>
      <c r="C48" t="s">
        <v>48</v>
      </c>
      <c r="D48" t="s">
        <v>48</v>
      </c>
      <c r="E48" t="s">
        <v>48</v>
      </c>
      <c r="F48" t="s">
        <v>48</v>
      </c>
      <c r="G48" t="s">
        <v>84</v>
      </c>
      <c r="H48" t="s">
        <v>48</v>
      </c>
      <c r="I48" t="s">
        <v>48</v>
      </c>
      <c r="J48" t="s">
        <v>48</v>
      </c>
      <c r="K48" t="s">
        <v>194</v>
      </c>
      <c r="L48" s="22"/>
      <c r="M48"/>
      <c r="O48">
        <v>51</v>
      </c>
      <c r="P48">
        <v>51</v>
      </c>
      <c r="Q48">
        <v>1</v>
      </c>
      <c r="R48">
        <v>0</v>
      </c>
      <c r="S48">
        <v>0</v>
      </c>
      <c r="T48">
        <v>0</v>
      </c>
      <c r="U48">
        <v>0</v>
      </c>
      <c r="V48">
        <v>5425.5280000000002</v>
      </c>
      <c r="W48">
        <v>5209.5439999999999</v>
      </c>
      <c r="X48">
        <v>5064.0640000000003</v>
      </c>
      <c r="Y48">
        <v>5291.732</v>
      </c>
      <c r="Z48">
        <v>5469.8239999999996</v>
      </c>
      <c r="AA48">
        <v>5615.5879999999997</v>
      </c>
      <c r="AB48">
        <v>6003.2920000000004</v>
      </c>
      <c r="AC48">
        <v>5915.0559999999996</v>
      </c>
      <c r="AD48">
        <v>6568.0720000000001</v>
      </c>
      <c r="AE48">
        <v>6773.0479999999998</v>
      </c>
      <c r="AF48">
        <v>7280.2759999999998</v>
      </c>
      <c r="AG48">
        <v>7735.6440000000002</v>
      </c>
      <c r="AH48">
        <v>7960.5</v>
      </c>
      <c r="AI48">
        <v>8135.2039999999997</v>
      </c>
      <c r="AJ48">
        <v>8219.8960000000006</v>
      </c>
      <c r="AK48">
        <v>8363.6319999999996</v>
      </c>
      <c r="AL48">
        <v>8762.0079999999998</v>
      </c>
      <c r="AM48">
        <v>8659.6039999999994</v>
      </c>
      <c r="AN48">
        <v>8260.348</v>
      </c>
      <c r="AO48">
        <v>7891.1279999999997</v>
      </c>
      <c r="AP48">
        <v>8095.3680000000004</v>
      </c>
      <c r="AQ48">
        <v>8501.6239999999998</v>
      </c>
      <c r="AR48">
        <v>6572.54</v>
      </c>
      <c r="AS48">
        <v>5938.1319999999996</v>
      </c>
      <c r="AT48">
        <v>74.745717999999997</v>
      </c>
      <c r="AU48">
        <v>75.513045000000005</v>
      </c>
      <c r="AV48">
        <v>75.751059999999995</v>
      </c>
      <c r="AW48">
        <v>75.410443999999998</v>
      </c>
      <c r="AX48">
        <v>75.08314</v>
      </c>
      <c r="AY48">
        <v>74.398979999999995</v>
      </c>
      <c r="AZ48">
        <v>74.342667000000006</v>
      </c>
      <c r="BA48">
        <v>74.119922000000003</v>
      </c>
      <c r="BB48">
        <v>73.864000000000004</v>
      </c>
      <c r="BC48">
        <v>73.310353000000006</v>
      </c>
      <c r="BD48">
        <v>73.041606999999999</v>
      </c>
      <c r="BE48">
        <v>73.075466000000006</v>
      </c>
      <c r="BF48">
        <v>72.449736999999999</v>
      </c>
      <c r="BG48">
        <v>72.332072999999994</v>
      </c>
      <c r="BH48">
        <v>71.838796000000002</v>
      </c>
      <c r="BI48">
        <v>71.718207000000007</v>
      </c>
      <c r="BJ48">
        <v>71.397479000000004</v>
      </c>
      <c r="BK48">
        <v>71.489369999999994</v>
      </c>
      <c r="BL48">
        <v>72.063162000000005</v>
      </c>
      <c r="BM48">
        <v>72.692156999999995</v>
      </c>
      <c r="BN48">
        <v>72.876991000000004</v>
      </c>
      <c r="BO48">
        <v>73.149979999999999</v>
      </c>
      <c r="BP48">
        <v>73.855926999999994</v>
      </c>
      <c r="BQ48">
        <v>74.599829999999997</v>
      </c>
      <c r="BR48">
        <v>10.133089999999999</v>
      </c>
      <c r="BS48">
        <v>32.737360000000002</v>
      </c>
      <c r="BT48">
        <v>58.151980000000002</v>
      </c>
      <c r="BU48">
        <v>39.028469999999999</v>
      </c>
      <c r="BV48">
        <v>49.528190000000002</v>
      </c>
      <c r="BW48">
        <v>-18.150079999999999</v>
      </c>
      <c r="BX48">
        <v>-61.718470000000003</v>
      </c>
      <c r="BY48">
        <v>-48.679110000000001</v>
      </c>
      <c r="BZ48">
        <v>32.124929999999999</v>
      </c>
      <c r="CA48">
        <v>54.389020000000002</v>
      </c>
      <c r="CB48">
        <v>-78.321830000000006</v>
      </c>
      <c r="CC48">
        <v>-32.776670000000003</v>
      </c>
      <c r="CD48">
        <v>25.086410000000001</v>
      </c>
      <c r="CE48">
        <v>83.022009999999995</v>
      </c>
      <c r="CF48">
        <v>99.236220000000003</v>
      </c>
      <c r="CG48">
        <v>96.967060000000004</v>
      </c>
      <c r="CH48">
        <v>-5.3283659999999999</v>
      </c>
      <c r="CI48">
        <v>491.67959999999999</v>
      </c>
      <c r="CJ48">
        <v>1220.316</v>
      </c>
      <c r="CK48">
        <v>1714.2840000000001</v>
      </c>
      <c r="CL48">
        <v>1238.98</v>
      </c>
      <c r="CM48">
        <v>132.86699999999999</v>
      </c>
      <c r="CN48">
        <v>-103.4365</v>
      </c>
      <c r="CO48">
        <v>-34.015439999999998</v>
      </c>
      <c r="CP48">
        <v>208.61420000000001</v>
      </c>
      <c r="CQ48">
        <v>161.7055</v>
      </c>
      <c r="CR48">
        <v>130.04660000000001</v>
      </c>
      <c r="CS48">
        <v>100.2681</v>
      </c>
      <c r="CT48">
        <v>90.524159999999995</v>
      </c>
      <c r="CU48">
        <v>102.21559999999999</v>
      </c>
      <c r="CV48">
        <v>130.83420000000001</v>
      </c>
      <c r="CW48">
        <v>215.10759999999999</v>
      </c>
      <c r="CX48">
        <v>263.76710000000003</v>
      </c>
      <c r="CY48">
        <v>256.84039999999999</v>
      </c>
      <c r="CZ48">
        <v>245.80629999999999</v>
      </c>
      <c r="DA48">
        <v>152.14060000000001</v>
      </c>
      <c r="DB48">
        <v>90.049350000000004</v>
      </c>
      <c r="DC48">
        <v>235.18719999999999</v>
      </c>
      <c r="DD48">
        <v>298.64729999999997</v>
      </c>
      <c r="DE48">
        <v>385.89069999999998</v>
      </c>
      <c r="DF48">
        <v>611.20320000000004</v>
      </c>
      <c r="DG48">
        <v>523.76199999999994</v>
      </c>
      <c r="DH48">
        <v>367.69490000000002</v>
      </c>
      <c r="DI48">
        <v>287.42469999999997</v>
      </c>
      <c r="DJ48">
        <v>292.48110000000003</v>
      </c>
      <c r="DK48">
        <v>107.3126</v>
      </c>
      <c r="DL48">
        <v>37.81382</v>
      </c>
      <c r="DM48">
        <v>56.591819999999998</v>
      </c>
      <c r="DP48">
        <v>51</v>
      </c>
      <c r="DQ48">
        <v>1.8049999999999999</v>
      </c>
      <c r="DR48">
        <v>1.8049999999999999</v>
      </c>
    </row>
    <row r="49" spans="1:122" hidden="1" x14ac:dyDescent="0.3">
      <c r="A49" t="str">
        <f t="shared" si="1"/>
        <v>CCA-No_Elect DA 1-9 Hour ($400)_Average Event Day</v>
      </c>
      <c r="B49" t="s">
        <v>49</v>
      </c>
      <c r="C49" t="s">
        <v>183</v>
      </c>
      <c r="D49" t="s">
        <v>48</v>
      </c>
      <c r="E49" t="s">
        <v>48</v>
      </c>
      <c r="F49" t="s">
        <v>48</v>
      </c>
      <c r="G49" t="s">
        <v>84</v>
      </c>
      <c r="H49" t="s">
        <v>48</v>
      </c>
      <c r="I49" t="s">
        <v>84</v>
      </c>
      <c r="J49" t="s">
        <v>48</v>
      </c>
      <c r="K49" t="s">
        <v>217</v>
      </c>
      <c r="L49" s="22"/>
      <c r="M49"/>
      <c r="O49">
        <v>37</v>
      </c>
      <c r="P49">
        <v>35.799999239999998</v>
      </c>
      <c r="Q49">
        <v>1</v>
      </c>
      <c r="R49">
        <v>0</v>
      </c>
      <c r="S49">
        <v>0</v>
      </c>
      <c r="T49">
        <v>0</v>
      </c>
      <c r="U49">
        <v>0</v>
      </c>
      <c r="V49">
        <v>950.80273999999997</v>
      </c>
      <c r="W49">
        <v>911.96330999999998</v>
      </c>
      <c r="X49">
        <v>897.72607000000005</v>
      </c>
      <c r="Y49">
        <v>901.68695000000002</v>
      </c>
      <c r="Z49">
        <v>935.21587999999997</v>
      </c>
      <c r="AA49">
        <v>1015.381</v>
      </c>
      <c r="AB49">
        <v>1698.9398000000001</v>
      </c>
      <c r="AC49">
        <v>2690.5614999999998</v>
      </c>
      <c r="AD49">
        <v>3173.0392000000002</v>
      </c>
      <c r="AE49">
        <v>3174.2631999999999</v>
      </c>
      <c r="AF49">
        <v>3915.4286000000002</v>
      </c>
      <c r="AG49">
        <v>3950.9077000000002</v>
      </c>
      <c r="AH49">
        <v>4173.4943999999996</v>
      </c>
      <c r="AI49">
        <v>4241.4242000000004</v>
      </c>
      <c r="AJ49">
        <v>4343.0592999999999</v>
      </c>
      <c r="AK49">
        <v>4530.5475999999999</v>
      </c>
      <c r="AL49">
        <v>4720.2452999999996</v>
      </c>
      <c r="AM49">
        <v>4852.6356999999998</v>
      </c>
      <c r="AN49">
        <v>5001.1851999999999</v>
      </c>
      <c r="AO49">
        <v>4597.8176000000003</v>
      </c>
      <c r="AP49">
        <v>3755.8553999999999</v>
      </c>
      <c r="AQ49">
        <v>1921.0105000000001</v>
      </c>
      <c r="AR49">
        <v>1136.8232</v>
      </c>
      <c r="AS49">
        <v>985.83235000000002</v>
      </c>
      <c r="AT49">
        <v>75.077618999999999</v>
      </c>
      <c r="AU49">
        <v>75.732697999999999</v>
      </c>
      <c r="AV49">
        <v>75.744127000000006</v>
      </c>
      <c r="AW49">
        <v>75.236824999999996</v>
      </c>
      <c r="AX49">
        <v>74.956255999999996</v>
      </c>
      <c r="AY49">
        <v>74.179411999999999</v>
      </c>
      <c r="AZ49">
        <v>73.889542000000006</v>
      </c>
      <c r="BA49">
        <v>73.569281000000004</v>
      </c>
      <c r="BB49">
        <v>73.099345999999997</v>
      </c>
      <c r="BC49">
        <v>72.323203000000007</v>
      </c>
      <c r="BD49">
        <v>72.176666999999995</v>
      </c>
      <c r="BE49">
        <v>72.580556000000001</v>
      </c>
      <c r="BF49">
        <v>72.058888999999994</v>
      </c>
      <c r="BG49">
        <v>71.916128999999998</v>
      </c>
      <c r="BH49">
        <v>71.529950999999997</v>
      </c>
      <c r="BI49">
        <v>71.700537999999995</v>
      </c>
      <c r="BJ49">
        <v>71.337491</v>
      </c>
      <c r="BK49">
        <v>71.554338999999999</v>
      </c>
      <c r="BL49">
        <v>72.003159999999994</v>
      </c>
      <c r="BM49">
        <v>72.642143000000004</v>
      </c>
      <c r="BN49">
        <v>72.916507999999993</v>
      </c>
      <c r="BO49">
        <v>73.368888999999996</v>
      </c>
      <c r="BP49">
        <v>74.256984000000003</v>
      </c>
      <c r="BQ49">
        <v>74.954920999999999</v>
      </c>
      <c r="BR49">
        <v>28.878900000000002</v>
      </c>
      <c r="BS49">
        <v>49.181429999999999</v>
      </c>
      <c r="BT49">
        <v>62.86092</v>
      </c>
      <c r="BU49">
        <v>72.410730000000001</v>
      </c>
      <c r="BV49">
        <v>82.535629999999998</v>
      </c>
      <c r="BW49">
        <v>85.087779999999995</v>
      </c>
      <c r="BX49">
        <v>45.175930000000001</v>
      </c>
      <c r="BY49">
        <v>-66.489900000000006</v>
      </c>
      <c r="BZ49">
        <v>-142.00380000000001</v>
      </c>
      <c r="CA49">
        <v>-29.176559999999998</v>
      </c>
      <c r="CB49">
        <v>-90.450190000000006</v>
      </c>
      <c r="CC49">
        <v>46.552419999999998</v>
      </c>
      <c r="CD49">
        <v>-4.5757110000000001</v>
      </c>
      <c r="CE49">
        <v>56.496110000000002</v>
      </c>
      <c r="CF49">
        <v>-18.487500000000001</v>
      </c>
      <c r="CG49">
        <v>-162.24889999999999</v>
      </c>
      <c r="CH49">
        <v>-184.82579999999999</v>
      </c>
      <c r="CI49">
        <v>38.257460000000002</v>
      </c>
      <c r="CJ49">
        <v>147.21109999999999</v>
      </c>
      <c r="CK49">
        <v>265.41419999999999</v>
      </c>
      <c r="CL49">
        <v>24.45054</v>
      </c>
      <c r="CM49">
        <v>-65.176460000000006</v>
      </c>
      <c r="CN49">
        <v>28.621110000000002</v>
      </c>
      <c r="CO49">
        <v>32.057299999999998</v>
      </c>
      <c r="CP49">
        <v>132.75059999999999</v>
      </c>
      <c r="CQ49">
        <v>98.515110000000007</v>
      </c>
      <c r="CR49">
        <v>93.030900000000003</v>
      </c>
      <c r="CS49">
        <v>85.084149999999994</v>
      </c>
      <c r="CT49">
        <v>66.622150000000005</v>
      </c>
      <c r="CU49">
        <v>88.230009999999993</v>
      </c>
      <c r="CV49">
        <v>91.964359999999999</v>
      </c>
      <c r="CW49">
        <v>174.9049</v>
      </c>
      <c r="CX49">
        <v>200.7637</v>
      </c>
      <c r="CY49">
        <v>258.83969999999999</v>
      </c>
      <c r="CZ49">
        <v>205.73670000000001</v>
      </c>
      <c r="DA49">
        <v>314.75959999999998</v>
      </c>
      <c r="DB49">
        <v>122.6909</v>
      </c>
      <c r="DC49">
        <v>446.80880000000002</v>
      </c>
      <c r="DD49">
        <v>455.49079999999998</v>
      </c>
      <c r="DE49">
        <v>522.90269999999998</v>
      </c>
      <c r="DF49">
        <v>545.45460000000003</v>
      </c>
      <c r="DG49">
        <v>745.899</v>
      </c>
      <c r="DH49">
        <v>523.72439999999995</v>
      </c>
      <c r="DI49">
        <v>1412.422</v>
      </c>
      <c r="DJ49">
        <v>568.66229999999996</v>
      </c>
      <c r="DK49">
        <v>74.455489999999998</v>
      </c>
      <c r="DL49">
        <v>18.150510000000001</v>
      </c>
      <c r="DM49">
        <v>44.123069999999998</v>
      </c>
      <c r="DP49">
        <v>37</v>
      </c>
      <c r="DQ49">
        <v>0.72308570000000005</v>
      </c>
      <c r="DR49">
        <v>0.72308572000000004</v>
      </c>
    </row>
    <row r="50" spans="1:122" hidden="1" x14ac:dyDescent="0.3">
      <c r="A50" t="str">
        <f t="shared" si="1"/>
        <v>CCA-No_Elect DA 1-9 Hour ($600)_Average Event Day</v>
      </c>
      <c r="B50" t="s">
        <v>49</v>
      </c>
      <c r="C50" t="s">
        <v>183</v>
      </c>
      <c r="D50" t="s">
        <v>48</v>
      </c>
      <c r="E50" t="s">
        <v>48</v>
      </c>
      <c r="F50" t="s">
        <v>48</v>
      </c>
      <c r="G50" t="s">
        <v>84</v>
      </c>
      <c r="H50" t="s">
        <v>48</v>
      </c>
      <c r="I50" t="s">
        <v>84</v>
      </c>
      <c r="J50" t="s">
        <v>48</v>
      </c>
      <c r="K50" t="s">
        <v>195</v>
      </c>
      <c r="L50" s="22"/>
      <c r="M50"/>
      <c r="O50">
        <v>27</v>
      </c>
      <c r="P50">
        <v>27</v>
      </c>
      <c r="Q50">
        <v>1</v>
      </c>
      <c r="R50">
        <v>0</v>
      </c>
      <c r="S50">
        <v>0</v>
      </c>
      <c r="T50">
        <v>0</v>
      </c>
      <c r="U50">
        <v>0</v>
      </c>
      <c r="V50">
        <v>2127.4250000000002</v>
      </c>
      <c r="W50">
        <v>2075.44</v>
      </c>
      <c r="X50">
        <v>2044.15</v>
      </c>
      <c r="Y50">
        <v>2064.8649999999998</v>
      </c>
      <c r="Z50">
        <v>2166.15</v>
      </c>
      <c r="AA50">
        <v>2435.4450000000002</v>
      </c>
      <c r="AB50">
        <v>2442.6849999999999</v>
      </c>
      <c r="AC50">
        <v>2541.1849999999999</v>
      </c>
      <c r="AD50">
        <v>2487.2525000000001</v>
      </c>
      <c r="AE50">
        <v>2660.9749999999999</v>
      </c>
      <c r="AF50">
        <v>2876.8975</v>
      </c>
      <c r="AG50">
        <v>2893.38</v>
      </c>
      <c r="AH50">
        <v>2925.855</v>
      </c>
      <c r="AI50">
        <v>2976.1725000000001</v>
      </c>
      <c r="AJ50">
        <v>3000.5825</v>
      </c>
      <c r="AK50">
        <v>3012.02</v>
      </c>
      <c r="AL50">
        <v>3092.0549999999998</v>
      </c>
      <c r="AM50">
        <v>2705.28</v>
      </c>
      <c r="AN50">
        <v>2744.16</v>
      </c>
      <c r="AO50">
        <v>2809.8074999999999</v>
      </c>
      <c r="AP50">
        <v>2713.3850000000002</v>
      </c>
      <c r="AQ50">
        <v>2662.52</v>
      </c>
      <c r="AR50">
        <v>2352.1799999999998</v>
      </c>
      <c r="AS50">
        <v>2203.2325000000001</v>
      </c>
      <c r="AT50">
        <v>72.101851999999994</v>
      </c>
      <c r="AU50">
        <v>73.842592999999994</v>
      </c>
      <c r="AV50">
        <v>74.592592999999994</v>
      </c>
      <c r="AW50">
        <v>75.129630000000006</v>
      </c>
      <c r="AX50">
        <v>76.333332999999996</v>
      </c>
      <c r="AY50">
        <v>76.592592999999994</v>
      </c>
      <c r="AZ50">
        <v>77.498575000000002</v>
      </c>
      <c r="BA50">
        <v>78.125355999999996</v>
      </c>
      <c r="BB50">
        <v>76.5</v>
      </c>
      <c r="BC50">
        <v>75.703704000000002</v>
      </c>
      <c r="BD50">
        <v>74.648148000000006</v>
      </c>
      <c r="BE50">
        <v>74.055555999999996</v>
      </c>
      <c r="BF50">
        <v>72.703704000000002</v>
      </c>
      <c r="BG50">
        <v>71.850694000000004</v>
      </c>
      <c r="BH50">
        <v>70.714119999999994</v>
      </c>
      <c r="BI50">
        <v>69.129630000000006</v>
      </c>
      <c r="BJ50">
        <v>69.138889000000006</v>
      </c>
      <c r="BK50">
        <v>69.240741</v>
      </c>
      <c r="BL50">
        <v>68.682963000000001</v>
      </c>
      <c r="BM50">
        <v>69.074073999999996</v>
      </c>
      <c r="BN50">
        <v>69.277777999999998</v>
      </c>
      <c r="BO50">
        <v>69.777777999999998</v>
      </c>
      <c r="BP50">
        <v>70.592592999999994</v>
      </c>
      <c r="BQ50">
        <v>71.537036999999998</v>
      </c>
      <c r="BR50">
        <v>-33.709919999999997</v>
      </c>
      <c r="BS50">
        <v>-31.466080000000002</v>
      </c>
      <c r="BT50">
        <v>-35.308959999999999</v>
      </c>
      <c r="BU50">
        <v>-42.602269999999997</v>
      </c>
      <c r="BV50">
        <v>11.048159999999999</v>
      </c>
      <c r="BW50">
        <v>-14.747999999999999</v>
      </c>
      <c r="BX50">
        <v>-3.8853719999999998</v>
      </c>
      <c r="BY50">
        <v>-27.10042</v>
      </c>
      <c r="BZ50">
        <v>7.7313270000000003</v>
      </c>
      <c r="CA50">
        <v>25.8095</v>
      </c>
      <c r="CB50">
        <v>-16.93271</v>
      </c>
      <c r="CC50">
        <v>24.865580000000001</v>
      </c>
      <c r="CD50">
        <v>23.561029999999999</v>
      </c>
      <c r="CE50">
        <v>-30.75526</v>
      </c>
      <c r="CF50">
        <v>-34.823999999999998</v>
      </c>
      <c r="CG50">
        <v>-75.993679999999998</v>
      </c>
      <c r="CH50">
        <v>-131.29040000000001</v>
      </c>
      <c r="CI50">
        <v>298.98750000000001</v>
      </c>
      <c r="CJ50">
        <v>242.0668</v>
      </c>
      <c r="CK50">
        <v>96.527780000000007</v>
      </c>
      <c r="CL50">
        <v>87.598119999999994</v>
      </c>
      <c r="CM50">
        <v>-34.639589999999998</v>
      </c>
      <c r="CN50">
        <v>18.68413</v>
      </c>
      <c r="CO50">
        <v>13.70443</v>
      </c>
      <c r="CP50">
        <v>143.95529999999999</v>
      </c>
      <c r="CQ50">
        <v>109.8492</v>
      </c>
      <c r="CR50">
        <v>117.8874</v>
      </c>
      <c r="CS50">
        <v>86.142359999999996</v>
      </c>
      <c r="CT50">
        <v>57.395440000000001</v>
      </c>
      <c r="CU50">
        <v>44.994149999999998</v>
      </c>
      <c r="CV50">
        <v>30.398389999999999</v>
      </c>
      <c r="CW50">
        <v>43.418759999999999</v>
      </c>
      <c r="CX50">
        <v>74.910970000000006</v>
      </c>
      <c r="CY50">
        <v>148.8047</v>
      </c>
      <c r="CZ50">
        <v>57.734029999999997</v>
      </c>
      <c r="DA50">
        <v>29.141449999999999</v>
      </c>
      <c r="DB50">
        <v>32.22381</v>
      </c>
      <c r="DC50">
        <v>81.058639999999997</v>
      </c>
      <c r="DD50">
        <v>119.9164</v>
      </c>
      <c r="DE50">
        <v>174.79300000000001</v>
      </c>
      <c r="DF50">
        <v>310.13470000000001</v>
      </c>
      <c r="DG50">
        <v>151.78620000000001</v>
      </c>
      <c r="DH50">
        <v>139.5968</v>
      </c>
      <c r="DI50">
        <v>108.5979</v>
      </c>
      <c r="DJ50">
        <v>68.180030000000002</v>
      </c>
      <c r="DK50">
        <v>28.61084</v>
      </c>
      <c r="DL50">
        <v>8.7577809999999996</v>
      </c>
      <c r="DM50">
        <v>20.20551</v>
      </c>
      <c r="DP50">
        <v>27</v>
      </c>
      <c r="DQ50">
        <v>1.093429</v>
      </c>
      <c r="DR50">
        <v>1.0934286</v>
      </c>
    </row>
    <row r="51" spans="1:122" hidden="1" x14ac:dyDescent="0.3">
      <c r="A51" t="str">
        <f t="shared" si="1"/>
        <v>CCA-No_Elect DO 1-9 Hour ($400)_Average Event Day</v>
      </c>
      <c r="B51" t="s">
        <v>49</v>
      </c>
      <c r="C51" t="s">
        <v>183</v>
      </c>
      <c r="D51" t="s">
        <v>48</v>
      </c>
      <c r="E51" t="s">
        <v>48</v>
      </c>
      <c r="F51" t="s">
        <v>48</v>
      </c>
      <c r="G51" t="s">
        <v>84</v>
      </c>
      <c r="H51" t="s">
        <v>48</v>
      </c>
      <c r="I51" t="s">
        <v>84</v>
      </c>
      <c r="J51" t="s">
        <v>48</v>
      </c>
      <c r="K51" t="s">
        <v>194</v>
      </c>
      <c r="L51" s="22"/>
      <c r="M51"/>
      <c r="O51">
        <v>45</v>
      </c>
      <c r="P51">
        <v>45</v>
      </c>
      <c r="Q51">
        <v>1</v>
      </c>
      <c r="R51">
        <v>0</v>
      </c>
      <c r="S51">
        <v>0</v>
      </c>
      <c r="T51">
        <v>0</v>
      </c>
      <c r="U51">
        <v>0</v>
      </c>
      <c r="V51">
        <v>5273.7879999999996</v>
      </c>
      <c r="W51">
        <v>5063.9759999999997</v>
      </c>
      <c r="X51">
        <v>4926.7039999999997</v>
      </c>
      <c r="Y51">
        <v>5142.82</v>
      </c>
      <c r="Z51">
        <v>5300</v>
      </c>
      <c r="AA51">
        <v>5369.2079999999996</v>
      </c>
      <c r="AB51">
        <v>5725.1880000000001</v>
      </c>
      <c r="AC51">
        <v>5555.8879999999999</v>
      </c>
      <c r="AD51">
        <v>6192.3119999999999</v>
      </c>
      <c r="AE51">
        <v>6229.5479999999998</v>
      </c>
      <c r="AF51">
        <v>6655.9160000000002</v>
      </c>
      <c r="AG51">
        <v>7077.5119999999997</v>
      </c>
      <c r="AH51">
        <v>7313.0280000000002</v>
      </c>
      <c r="AI51">
        <v>7472.5119999999997</v>
      </c>
      <c r="AJ51">
        <v>7555.7520000000004</v>
      </c>
      <c r="AK51">
        <v>7795.576</v>
      </c>
      <c r="AL51">
        <v>8117.4719999999998</v>
      </c>
      <c r="AM51">
        <v>8049.4920000000002</v>
      </c>
      <c r="AN51">
        <v>7762.3959999999997</v>
      </c>
      <c r="AO51">
        <v>7423.152</v>
      </c>
      <c r="AP51">
        <v>7651.8559999999998</v>
      </c>
      <c r="AQ51">
        <v>8282.4320000000007</v>
      </c>
      <c r="AR51">
        <v>6425.8919999999998</v>
      </c>
      <c r="AS51">
        <v>5792.8720000000003</v>
      </c>
      <c r="AT51">
        <v>75.037564000000003</v>
      </c>
      <c r="AU51">
        <v>75.904133999999999</v>
      </c>
      <c r="AV51">
        <v>76.182584000000006</v>
      </c>
      <c r="AW51">
        <v>75.868371999999994</v>
      </c>
      <c r="AX51">
        <v>75.579386999999997</v>
      </c>
      <c r="AY51">
        <v>74.914589000000007</v>
      </c>
      <c r="AZ51">
        <v>74.883736999999996</v>
      </c>
      <c r="BA51">
        <v>74.692828000000006</v>
      </c>
      <c r="BB51">
        <v>74.436161999999996</v>
      </c>
      <c r="BC51">
        <v>73.754040000000003</v>
      </c>
      <c r="BD51">
        <v>73.365044999999995</v>
      </c>
      <c r="BE51">
        <v>73.255015</v>
      </c>
      <c r="BF51">
        <v>72.610691000000003</v>
      </c>
      <c r="BG51">
        <v>72.433743000000007</v>
      </c>
      <c r="BH51">
        <v>71.873391999999996</v>
      </c>
      <c r="BI51">
        <v>71.677661000000001</v>
      </c>
      <c r="BJ51">
        <v>71.285730999999998</v>
      </c>
      <c r="BK51">
        <v>71.319738999999998</v>
      </c>
      <c r="BL51">
        <v>71.856369000000001</v>
      </c>
      <c r="BM51">
        <v>72.473332999999997</v>
      </c>
      <c r="BN51">
        <v>72.690233000000006</v>
      </c>
      <c r="BO51">
        <v>73.115969000000007</v>
      </c>
      <c r="BP51">
        <v>73.919113999999993</v>
      </c>
      <c r="BQ51">
        <v>74.791634999999999</v>
      </c>
      <c r="BR51">
        <v>-10.7218</v>
      </c>
      <c r="BS51">
        <v>2.807051</v>
      </c>
      <c r="BT51">
        <v>24.64677</v>
      </c>
      <c r="BU51">
        <v>12.983180000000001</v>
      </c>
      <c r="BV51">
        <v>29.821680000000001</v>
      </c>
      <c r="BW51">
        <v>8.8849400000000003</v>
      </c>
      <c r="BX51">
        <v>-58.220660000000002</v>
      </c>
      <c r="BY51">
        <v>-37.415869999999998</v>
      </c>
      <c r="BZ51">
        <v>15.983499999999999</v>
      </c>
      <c r="CA51">
        <v>49.450279999999999</v>
      </c>
      <c r="CB51">
        <v>-62.420180000000002</v>
      </c>
      <c r="CC51">
        <v>-24.04355</v>
      </c>
      <c r="CD51">
        <v>10.6607</v>
      </c>
      <c r="CE51">
        <v>72.387789999999995</v>
      </c>
      <c r="CF51">
        <v>99.893429999999995</v>
      </c>
      <c r="CG51">
        <v>56.754510000000003</v>
      </c>
      <c r="CH51">
        <v>-0.72599219999999998</v>
      </c>
      <c r="CI51">
        <v>508.56909999999999</v>
      </c>
      <c r="CJ51">
        <v>1188.614</v>
      </c>
      <c r="CK51">
        <v>1707.742</v>
      </c>
      <c r="CL51">
        <v>1236.8820000000001</v>
      </c>
      <c r="CM51">
        <v>139.9727</v>
      </c>
      <c r="CN51">
        <v>-108.2282</v>
      </c>
      <c r="CO51">
        <v>-35.301319999999997</v>
      </c>
      <c r="CP51">
        <v>188.2774</v>
      </c>
      <c r="CQ51">
        <v>144.9786</v>
      </c>
      <c r="CR51">
        <v>111.2847</v>
      </c>
      <c r="CS51">
        <v>74.938760000000002</v>
      </c>
      <c r="CT51">
        <v>72.223230000000001</v>
      </c>
      <c r="CU51">
        <v>54.404389999999999</v>
      </c>
      <c r="CV51">
        <v>105.9933</v>
      </c>
      <c r="CW51">
        <v>191.32419999999999</v>
      </c>
      <c r="CX51">
        <v>249.3621</v>
      </c>
      <c r="CY51">
        <v>235.04990000000001</v>
      </c>
      <c r="CZ51">
        <v>227.3546</v>
      </c>
      <c r="DA51">
        <v>141.67179999999999</v>
      </c>
      <c r="DB51">
        <v>84.037620000000004</v>
      </c>
      <c r="DC51">
        <v>228.94309999999999</v>
      </c>
      <c r="DD51">
        <v>283.9821</v>
      </c>
      <c r="DE51">
        <v>356.31400000000002</v>
      </c>
      <c r="DF51">
        <v>565.20899999999995</v>
      </c>
      <c r="DG51">
        <v>487.54070000000002</v>
      </c>
      <c r="DH51">
        <v>334.7654</v>
      </c>
      <c r="DI51">
        <v>267.65030000000002</v>
      </c>
      <c r="DJ51">
        <v>250.96520000000001</v>
      </c>
      <c r="DK51">
        <v>102.38930000000001</v>
      </c>
      <c r="DL51">
        <v>35.420560000000002</v>
      </c>
      <c r="DM51">
        <v>54.411450000000002</v>
      </c>
      <c r="DP51">
        <v>45</v>
      </c>
      <c r="DQ51">
        <v>1.5926469999999999</v>
      </c>
      <c r="DR51">
        <v>1.5926471</v>
      </c>
    </row>
    <row r="52" spans="1:122" hidden="1" x14ac:dyDescent="0.3">
      <c r="A52" t="str">
        <f t="shared" si="1"/>
        <v>CCA-Yes_Elect DA 1-9 Hour ($400)_Average Event Day</v>
      </c>
      <c r="B52" t="s">
        <v>49</v>
      </c>
      <c r="C52" t="s">
        <v>184</v>
      </c>
      <c r="D52" t="s">
        <v>48</v>
      </c>
      <c r="E52" t="s">
        <v>48</v>
      </c>
      <c r="F52" t="s">
        <v>48</v>
      </c>
      <c r="G52" t="s">
        <v>84</v>
      </c>
      <c r="H52" t="s">
        <v>48</v>
      </c>
      <c r="I52" t="s">
        <v>85</v>
      </c>
      <c r="J52" t="s">
        <v>48</v>
      </c>
      <c r="K52" t="s">
        <v>217</v>
      </c>
      <c r="L52" s="22"/>
      <c r="M52"/>
      <c r="O52">
        <v>33</v>
      </c>
      <c r="P52">
        <v>32</v>
      </c>
      <c r="Q52">
        <v>1</v>
      </c>
      <c r="R52">
        <v>0</v>
      </c>
      <c r="S52">
        <v>0</v>
      </c>
      <c r="T52">
        <v>0</v>
      </c>
      <c r="U52">
        <v>0</v>
      </c>
      <c r="V52">
        <v>644.83870999999999</v>
      </c>
      <c r="W52">
        <v>715.79837999999995</v>
      </c>
      <c r="X52">
        <v>684.36685</v>
      </c>
      <c r="Y52">
        <v>761.96136000000001</v>
      </c>
      <c r="Z52">
        <v>950.63450999999998</v>
      </c>
      <c r="AA52">
        <v>995.85148000000004</v>
      </c>
      <c r="AB52">
        <v>1153.1548</v>
      </c>
      <c r="AC52">
        <v>1382.9582</v>
      </c>
      <c r="AD52">
        <v>1673.3474000000001</v>
      </c>
      <c r="AE52">
        <v>1831.7644</v>
      </c>
      <c r="AF52">
        <v>1964.8108999999999</v>
      </c>
      <c r="AG52">
        <v>2187.9441999999999</v>
      </c>
      <c r="AH52">
        <v>2242.8085000000001</v>
      </c>
      <c r="AI52">
        <v>2298.1232</v>
      </c>
      <c r="AJ52">
        <v>2182.4252000000001</v>
      </c>
      <c r="AK52">
        <v>2203.2060999999999</v>
      </c>
      <c r="AL52">
        <v>2089.5691999999999</v>
      </c>
      <c r="AM52">
        <v>1761.9351999999999</v>
      </c>
      <c r="AN52">
        <v>1535.6796999999999</v>
      </c>
      <c r="AO52">
        <v>1269.6446000000001</v>
      </c>
      <c r="AP52">
        <v>1506.6570999999999</v>
      </c>
      <c r="AQ52">
        <v>1661.4337</v>
      </c>
      <c r="AR52">
        <v>1235.3394000000001</v>
      </c>
      <c r="AS52">
        <v>809.19484</v>
      </c>
      <c r="AT52">
        <v>75.782973999999996</v>
      </c>
      <c r="AU52">
        <v>76.412499999999994</v>
      </c>
      <c r="AV52">
        <v>76.414654999999996</v>
      </c>
      <c r="AW52">
        <v>75.902371000000002</v>
      </c>
      <c r="AX52">
        <v>75.441779999999994</v>
      </c>
      <c r="AY52">
        <v>74.666679000000002</v>
      </c>
      <c r="AZ52">
        <v>74.708928999999998</v>
      </c>
      <c r="BA52">
        <v>74.219643000000005</v>
      </c>
      <c r="BB52">
        <v>73.854463999999993</v>
      </c>
      <c r="BC52">
        <v>73.419642999999994</v>
      </c>
      <c r="BD52">
        <v>73.090908999999996</v>
      </c>
      <c r="BE52">
        <v>72.668750000000003</v>
      </c>
      <c r="BF52">
        <v>71.668182000000002</v>
      </c>
      <c r="BG52">
        <v>71.010096000000004</v>
      </c>
      <c r="BH52">
        <v>70.854808000000006</v>
      </c>
      <c r="BI52">
        <v>71.084135000000003</v>
      </c>
      <c r="BJ52">
        <v>71.640865000000005</v>
      </c>
      <c r="BK52">
        <v>72.169250000000005</v>
      </c>
      <c r="BL52">
        <v>73.037499999999994</v>
      </c>
      <c r="BM52">
        <v>73.974999999999994</v>
      </c>
      <c r="BN52">
        <v>74.404526000000004</v>
      </c>
      <c r="BO52">
        <v>74.478663999999995</v>
      </c>
      <c r="BP52">
        <v>75.119827999999998</v>
      </c>
      <c r="BQ52">
        <v>75.603663999999995</v>
      </c>
      <c r="BR52">
        <v>61.791319999999999</v>
      </c>
      <c r="BS52">
        <v>-5.2612480000000001</v>
      </c>
      <c r="BT52">
        <v>73.085229999999996</v>
      </c>
      <c r="BU52">
        <v>37.913789999999999</v>
      </c>
      <c r="BV52">
        <v>-48.401299999999999</v>
      </c>
      <c r="BW52">
        <v>-2.5062310000000001</v>
      </c>
      <c r="BX52">
        <v>37.985770000000002</v>
      </c>
      <c r="BY52">
        <v>22.195930000000001</v>
      </c>
      <c r="BZ52">
        <v>-17.11439</v>
      </c>
      <c r="CA52">
        <v>-8.5877780000000001</v>
      </c>
      <c r="CB52">
        <v>52.192639999999997</v>
      </c>
      <c r="CC52">
        <v>-22.17184</v>
      </c>
      <c r="CD52">
        <v>-2.2765770000000001</v>
      </c>
      <c r="CE52">
        <v>-21.773319999999998</v>
      </c>
      <c r="CF52">
        <v>49.885289999999998</v>
      </c>
      <c r="CG52">
        <v>-52.302320000000002</v>
      </c>
      <c r="CH52">
        <v>-13.404719999999999</v>
      </c>
      <c r="CI52">
        <v>264.05180000000001</v>
      </c>
      <c r="CJ52">
        <v>349.51240000000001</v>
      </c>
      <c r="CK52">
        <v>507.07279999999997</v>
      </c>
      <c r="CL52">
        <v>147.1893</v>
      </c>
      <c r="CM52">
        <v>-96.356669999999994</v>
      </c>
      <c r="CN52">
        <v>19.08399</v>
      </c>
      <c r="CO52">
        <v>67.554270000000002</v>
      </c>
      <c r="CP52">
        <v>480.32490000000001</v>
      </c>
      <c r="CQ52">
        <v>1961.963</v>
      </c>
      <c r="CR52">
        <v>1562.586</v>
      </c>
      <c r="CS52">
        <v>225.8973</v>
      </c>
      <c r="CT52">
        <v>119.5307</v>
      </c>
      <c r="CU52">
        <v>74.71096</v>
      </c>
      <c r="CV52">
        <v>110.55670000000001</v>
      </c>
      <c r="CW52">
        <v>135.85849999999999</v>
      </c>
      <c r="CX52">
        <v>163.59899999999999</v>
      </c>
      <c r="CY52">
        <v>666.79719999999998</v>
      </c>
      <c r="CZ52">
        <v>564.97270000000003</v>
      </c>
      <c r="DA52">
        <v>932.22230000000002</v>
      </c>
      <c r="DB52">
        <v>148.76410000000001</v>
      </c>
      <c r="DC52">
        <v>2017.0840000000001</v>
      </c>
      <c r="DD52">
        <v>2302.8119999999999</v>
      </c>
      <c r="DE52">
        <v>1223.1949999999999</v>
      </c>
      <c r="DF52">
        <v>2500.1379999999999</v>
      </c>
      <c r="DG52">
        <v>2324.9789999999998</v>
      </c>
      <c r="DH52">
        <v>528.76930000000004</v>
      </c>
      <c r="DI52">
        <v>199.4419</v>
      </c>
      <c r="DJ52">
        <v>238.30240000000001</v>
      </c>
      <c r="DK52">
        <v>218.6455</v>
      </c>
      <c r="DL52">
        <v>115.92659999999999</v>
      </c>
      <c r="DM52">
        <v>77.968599999999995</v>
      </c>
      <c r="DP52">
        <v>33</v>
      </c>
      <c r="DQ52">
        <v>0.64491430000000005</v>
      </c>
      <c r="DR52">
        <v>0.64491430000000005</v>
      </c>
    </row>
    <row r="53" spans="1:122" x14ac:dyDescent="0.3">
      <c r="A53" t="str">
        <f t="shared" si="1"/>
        <v>CCA-Yes_Elect DA 1-9 Hour ($600)_Average Event Day</v>
      </c>
      <c r="B53" t="s">
        <v>49</v>
      </c>
      <c r="C53" t="s">
        <v>184</v>
      </c>
      <c r="D53" t="s">
        <v>48</v>
      </c>
      <c r="E53" t="s">
        <v>48</v>
      </c>
      <c r="F53" t="s">
        <v>48</v>
      </c>
      <c r="G53" t="s">
        <v>84</v>
      </c>
      <c r="H53" t="s">
        <v>48</v>
      </c>
      <c r="I53" t="s">
        <v>85</v>
      </c>
      <c r="J53" t="s">
        <v>48</v>
      </c>
      <c r="K53" t="s">
        <v>195</v>
      </c>
      <c r="L53" s="22"/>
      <c r="M53"/>
      <c r="Q53">
        <v>1</v>
      </c>
      <c r="R53">
        <v>1</v>
      </c>
      <c r="S53">
        <v>0</v>
      </c>
      <c r="T53">
        <v>1</v>
      </c>
      <c r="U53">
        <v>0</v>
      </c>
      <c r="AT53">
        <v>69.75</v>
      </c>
      <c r="AU53">
        <v>72.178571000000005</v>
      </c>
      <c r="AV53">
        <v>74.428571000000005</v>
      </c>
      <c r="AW53">
        <v>74.571428999999995</v>
      </c>
      <c r="AX53">
        <v>75.357142999999994</v>
      </c>
      <c r="AY53">
        <v>75.071428999999995</v>
      </c>
      <c r="AZ53">
        <v>75.785713999999999</v>
      </c>
      <c r="BA53">
        <v>75.714286000000001</v>
      </c>
      <c r="BB53">
        <v>73.5</v>
      </c>
      <c r="BC53">
        <v>72.071428999999995</v>
      </c>
      <c r="BD53">
        <v>71.714286000000001</v>
      </c>
      <c r="BE53">
        <v>71.285713999999999</v>
      </c>
      <c r="BF53">
        <v>70.642857000000006</v>
      </c>
      <c r="BG53">
        <v>71.258928999999995</v>
      </c>
      <c r="BH53">
        <v>71.455357000000006</v>
      </c>
      <c r="BI53">
        <v>69.714286000000001</v>
      </c>
      <c r="BJ53">
        <v>69.166667000000004</v>
      </c>
      <c r="BK53">
        <v>68.976190000000003</v>
      </c>
      <c r="BL53">
        <v>68.428571000000005</v>
      </c>
      <c r="BM53">
        <v>68.428571000000005</v>
      </c>
      <c r="BN53">
        <v>68.071428999999995</v>
      </c>
      <c r="BO53">
        <v>67.571428999999995</v>
      </c>
      <c r="BP53">
        <v>68.142857000000006</v>
      </c>
      <c r="BQ53">
        <v>68.857142999999994</v>
      </c>
    </row>
    <row r="54" spans="1:122" x14ac:dyDescent="0.3">
      <c r="A54" t="str">
        <f t="shared" si="1"/>
        <v>CCA-Yes_Elect DO 1-9 Hour ($400)_Average Event Day</v>
      </c>
      <c r="B54" t="s">
        <v>49</v>
      </c>
      <c r="C54" t="s">
        <v>184</v>
      </c>
      <c r="D54" t="s">
        <v>48</v>
      </c>
      <c r="E54" t="s">
        <v>48</v>
      </c>
      <c r="F54" t="s">
        <v>48</v>
      </c>
      <c r="G54" t="s">
        <v>84</v>
      </c>
      <c r="H54" t="s">
        <v>48</v>
      </c>
      <c r="I54" t="s">
        <v>85</v>
      </c>
      <c r="J54" t="s">
        <v>48</v>
      </c>
      <c r="K54" t="s">
        <v>194</v>
      </c>
      <c r="L54" s="22"/>
      <c r="M54"/>
      <c r="Q54">
        <v>1</v>
      </c>
      <c r="R54">
        <v>1</v>
      </c>
      <c r="S54">
        <v>0</v>
      </c>
      <c r="T54">
        <v>1</v>
      </c>
      <c r="U54">
        <v>0</v>
      </c>
      <c r="AT54">
        <v>72.566666999999995</v>
      </c>
      <c r="AU54">
        <v>72.599999999999994</v>
      </c>
      <c r="AV54">
        <v>72.533332999999999</v>
      </c>
      <c r="AW54">
        <v>72</v>
      </c>
      <c r="AX54">
        <v>71.400000000000006</v>
      </c>
      <c r="AY54">
        <v>70.599999999999994</v>
      </c>
      <c r="AZ54">
        <v>70.333332999999996</v>
      </c>
      <c r="BA54">
        <v>69.866667000000007</v>
      </c>
      <c r="BB54">
        <v>69.599999999999994</v>
      </c>
      <c r="BC54">
        <v>70</v>
      </c>
      <c r="BD54">
        <v>70.5</v>
      </c>
      <c r="BE54">
        <v>71.633332999999993</v>
      </c>
      <c r="BF54">
        <v>71.099999999999994</v>
      </c>
      <c r="BG54">
        <v>71.483333000000002</v>
      </c>
      <c r="BH54">
        <v>71.583332999999996</v>
      </c>
      <c r="BI54">
        <v>72.033332999999999</v>
      </c>
      <c r="BJ54">
        <v>72.400000000000006</v>
      </c>
      <c r="BK54">
        <v>72.8</v>
      </c>
      <c r="BL54">
        <v>73.599999999999994</v>
      </c>
      <c r="BM54">
        <v>74.333332999999996</v>
      </c>
      <c r="BN54">
        <v>74.266666999999998</v>
      </c>
      <c r="BO54">
        <v>73.400000000000006</v>
      </c>
      <c r="BP54">
        <v>73.333332999999996</v>
      </c>
      <c r="BQ54">
        <v>73.133332999999993</v>
      </c>
    </row>
    <row r="55" spans="1:122" x14ac:dyDescent="0.3">
      <c r="A55" t="str">
        <f t="shared" si="1"/>
        <v>Industry_Type-2. Manufacturing_Elect DA 1-9 Hour ($600)_Average Event Day</v>
      </c>
      <c r="B55" t="s">
        <v>49</v>
      </c>
      <c r="C55" t="s">
        <v>178</v>
      </c>
      <c r="D55" t="s">
        <v>48</v>
      </c>
      <c r="E55" t="s">
        <v>48</v>
      </c>
      <c r="F55" t="s">
        <v>31</v>
      </c>
      <c r="G55" t="s">
        <v>84</v>
      </c>
      <c r="H55" t="s">
        <v>48</v>
      </c>
      <c r="I55" t="s">
        <v>48</v>
      </c>
      <c r="J55" t="s">
        <v>48</v>
      </c>
      <c r="K55" t="s">
        <v>195</v>
      </c>
      <c r="L55" s="22"/>
      <c r="M55"/>
      <c r="Q55">
        <v>1</v>
      </c>
      <c r="R55">
        <v>1</v>
      </c>
      <c r="S55">
        <v>0</v>
      </c>
      <c r="T55">
        <v>1</v>
      </c>
      <c r="U55">
        <v>0</v>
      </c>
      <c r="AT55">
        <v>68.25</v>
      </c>
      <c r="AU55">
        <v>68</v>
      </c>
      <c r="AV55">
        <v>68</v>
      </c>
      <c r="AW55">
        <v>68.75</v>
      </c>
      <c r="AX55">
        <v>70.75</v>
      </c>
      <c r="AY55">
        <v>72</v>
      </c>
      <c r="AZ55">
        <v>74.25</v>
      </c>
      <c r="BA55">
        <v>76.75</v>
      </c>
      <c r="BB55">
        <v>77</v>
      </c>
      <c r="BC55">
        <v>77.25</v>
      </c>
      <c r="BD55">
        <v>75.5</v>
      </c>
      <c r="BE55">
        <v>74.375</v>
      </c>
      <c r="BF55">
        <v>75</v>
      </c>
      <c r="BG55">
        <v>73.625</v>
      </c>
      <c r="BH55">
        <v>71.625</v>
      </c>
      <c r="BI55">
        <v>70.75</v>
      </c>
      <c r="BJ55">
        <v>69.75</v>
      </c>
      <c r="BK55">
        <v>69.5</v>
      </c>
      <c r="BL55">
        <v>69</v>
      </c>
      <c r="BM55">
        <v>69</v>
      </c>
      <c r="BN55">
        <v>69.25</v>
      </c>
      <c r="BO55">
        <v>69</v>
      </c>
      <c r="BP55">
        <v>68.5</v>
      </c>
      <c r="BQ55">
        <v>68.5</v>
      </c>
    </row>
    <row r="56" spans="1:122" x14ac:dyDescent="0.3">
      <c r="A56" t="str">
        <f t="shared" si="1"/>
        <v>Industry_Type-3. Wholesale, Transport, other utilities_Elect DA 1-9 Hour ($400)_Average Event Day</v>
      </c>
      <c r="B56" t="s">
        <v>49</v>
      </c>
      <c r="C56" t="s">
        <v>185</v>
      </c>
      <c r="D56" t="s">
        <v>48</v>
      </c>
      <c r="E56" t="s">
        <v>48</v>
      </c>
      <c r="F56" t="s">
        <v>186</v>
      </c>
      <c r="G56" t="s">
        <v>84</v>
      </c>
      <c r="H56" t="s">
        <v>48</v>
      </c>
      <c r="I56" t="s">
        <v>48</v>
      </c>
      <c r="J56" t="s">
        <v>48</v>
      </c>
      <c r="K56" t="s">
        <v>217</v>
      </c>
      <c r="L56" s="22"/>
      <c r="M56"/>
      <c r="Q56">
        <v>1</v>
      </c>
      <c r="R56">
        <v>1</v>
      </c>
      <c r="S56">
        <v>0</v>
      </c>
      <c r="T56">
        <v>1</v>
      </c>
      <c r="U56">
        <v>0</v>
      </c>
      <c r="AT56">
        <v>74.7</v>
      </c>
      <c r="AU56">
        <v>75.2</v>
      </c>
      <c r="AV56">
        <v>76</v>
      </c>
      <c r="AW56">
        <v>75.2</v>
      </c>
      <c r="AX56">
        <v>72.599999999999994</v>
      </c>
      <c r="AY56">
        <v>71.400000000000006</v>
      </c>
      <c r="AZ56">
        <v>71.599999999999994</v>
      </c>
      <c r="BA56">
        <v>70</v>
      </c>
      <c r="BB56">
        <v>69.400000000000006</v>
      </c>
      <c r="BC56">
        <v>69</v>
      </c>
      <c r="BD56">
        <v>67.75</v>
      </c>
      <c r="BE56">
        <v>66</v>
      </c>
      <c r="BF56">
        <v>65.25</v>
      </c>
      <c r="BG56">
        <v>64.333332999999996</v>
      </c>
      <c r="BH56">
        <v>64.333332999999996</v>
      </c>
      <c r="BI56">
        <v>66</v>
      </c>
      <c r="BJ56">
        <v>67.25</v>
      </c>
      <c r="BK56">
        <v>70.8</v>
      </c>
      <c r="BL56">
        <v>74.400000000000006</v>
      </c>
      <c r="BM56">
        <v>76.8</v>
      </c>
      <c r="BN56">
        <v>77</v>
      </c>
      <c r="BO56">
        <v>76</v>
      </c>
      <c r="BP56">
        <v>75.400000000000006</v>
      </c>
      <c r="BQ56">
        <v>75.400000000000006</v>
      </c>
    </row>
    <row r="57" spans="1:122" x14ac:dyDescent="0.3">
      <c r="A57" t="str">
        <f t="shared" si="1"/>
        <v>Industry_Type-3. Wholesale, Transport, other utilities_Elect DA 1-9 Hour ($600)_Average Event Day</v>
      </c>
      <c r="B57" t="s">
        <v>49</v>
      </c>
      <c r="C57" t="s">
        <v>185</v>
      </c>
      <c r="D57" t="s">
        <v>48</v>
      </c>
      <c r="E57" t="s">
        <v>48</v>
      </c>
      <c r="F57" t="s">
        <v>186</v>
      </c>
      <c r="G57" t="s">
        <v>84</v>
      </c>
      <c r="H57" t="s">
        <v>48</v>
      </c>
      <c r="I57" t="s">
        <v>48</v>
      </c>
      <c r="J57" t="s">
        <v>48</v>
      </c>
      <c r="K57" t="s">
        <v>195</v>
      </c>
      <c r="L57" s="22"/>
      <c r="M57"/>
      <c r="Q57">
        <v>1</v>
      </c>
      <c r="R57">
        <v>1</v>
      </c>
      <c r="S57">
        <v>0</v>
      </c>
      <c r="T57">
        <v>1</v>
      </c>
      <c r="U57">
        <v>0</v>
      </c>
      <c r="AT57">
        <v>68.5</v>
      </c>
      <c r="AU57">
        <v>68.5</v>
      </c>
      <c r="AV57">
        <v>68.5</v>
      </c>
      <c r="AW57">
        <v>69.5</v>
      </c>
      <c r="AX57">
        <v>72.5</v>
      </c>
      <c r="AY57">
        <v>73.5</v>
      </c>
      <c r="AZ57">
        <v>74</v>
      </c>
      <c r="BA57">
        <v>76</v>
      </c>
      <c r="BB57">
        <v>75.5</v>
      </c>
      <c r="BC57">
        <v>76.5</v>
      </c>
      <c r="BD57">
        <v>75</v>
      </c>
      <c r="BE57">
        <v>75.5</v>
      </c>
      <c r="BF57">
        <v>73.5</v>
      </c>
      <c r="BG57">
        <v>71.75</v>
      </c>
      <c r="BH57">
        <v>70.25</v>
      </c>
      <c r="BI57">
        <v>69</v>
      </c>
      <c r="BJ57">
        <v>69</v>
      </c>
      <c r="BK57">
        <v>69</v>
      </c>
      <c r="BL57">
        <v>68.5</v>
      </c>
      <c r="BM57">
        <v>68.5</v>
      </c>
      <c r="BN57">
        <v>69</v>
      </c>
      <c r="BO57">
        <v>68.5</v>
      </c>
      <c r="BP57">
        <v>68.5</v>
      </c>
      <c r="BQ57">
        <v>68.5</v>
      </c>
    </row>
    <row r="58" spans="1:122" hidden="1" x14ac:dyDescent="0.3">
      <c r="A58" t="str">
        <f t="shared" si="1"/>
        <v>Industry_Type-4. Retail stores_Elect DA 1-9 Hour ($400)_Average Event Day</v>
      </c>
      <c r="B58" t="s">
        <v>49</v>
      </c>
      <c r="C58" t="s">
        <v>179</v>
      </c>
      <c r="D58" t="s">
        <v>48</v>
      </c>
      <c r="E58" t="s">
        <v>48</v>
      </c>
      <c r="F58" t="s">
        <v>29</v>
      </c>
      <c r="G58" t="s">
        <v>84</v>
      </c>
      <c r="H58" t="s">
        <v>48</v>
      </c>
      <c r="I58" t="s">
        <v>48</v>
      </c>
      <c r="J58" t="s">
        <v>48</v>
      </c>
      <c r="K58" t="s">
        <v>217</v>
      </c>
      <c r="L58" s="22"/>
      <c r="M58"/>
      <c r="O58">
        <v>65</v>
      </c>
      <c r="P58">
        <v>63.400001529999997</v>
      </c>
      <c r="Q58">
        <v>1</v>
      </c>
      <c r="R58">
        <v>0</v>
      </c>
      <c r="S58">
        <v>0</v>
      </c>
      <c r="T58">
        <v>0</v>
      </c>
      <c r="U58">
        <v>0</v>
      </c>
      <c r="V58">
        <v>1408.912</v>
      </c>
      <c r="W58">
        <v>1380.5685000000001</v>
      </c>
      <c r="X58">
        <v>1378.7887000000001</v>
      </c>
      <c r="Y58">
        <v>1422.0685000000001</v>
      </c>
      <c r="Z58">
        <v>1524.4490000000001</v>
      </c>
      <c r="AA58">
        <v>1685.7073</v>
      </c>
      <c r="AB58">
        <v>2514.2541999999999</v>
      </c>
      <c r="AC58">
        <v>3675.2714999999998</v>
      </c>
      <c r="AD58">
        <v>4349.0227000000004</v>
      </c>
      <c r="AE58">
        <v>4452.6383999999998</v>
      </c>
      <c r="AF58">
        <v>5241.2520000000004</v>
      </c>
      <c r="AG58">
        <v>5445.6642000000002</v>
      </c>
      <c r="AH58">
        <v>5647.3845000000001</v>
      </c>
      <c r="AI58">
        <v>5739.7160000000003</v>
      </c>
      <c r="AJ58">
        <v>5759.1208999999999</v>
      </c>
      <c r="AK58">
        <v>5964.9540999999999</v>
      </c>
      <c r="AL58">
        <v>6210.3579</v>
      </c>
      <c r="AM58">
        <v>6033.3121000000001</v>
      </c>
      <c r="AN58">
        <v>6199.7752</v>
      </c>
      <c r="AO58">
        <v>5602.3235999999997</v>
      </c>
      <c r="AP58">
        <v>5052.6108000000004</v>
      </c>
      <c r="AQ58">
        <v>3318.0338000000002</v>
      </c>
      <c r="AR58">
        <v>2109.5801000000001</v>
      </c>
      <c r="AS58">
        <v>1604.9806000000001</v>
      </c>
      <c r="AT58">
        <v>75.461094000000003</v>
      </c>
      <c r="AU58">
        <v>76.088813999999999</v>
      </c>
      <c r="AV58">
        <v>76.051905000000005</v>
      </c>
      <c r="AW58">
        <v>75.538790000000006</v>
      </c>
      <c r="AX58">
        <v>75.301631</v>
      </c>
      <c r="AY58">
        <v>74.545608999999999</v>
      </c>
      <c r="AZ58">
        <v>74.365119000000007</v>
      </c>
      <c r="BA58">
        <v>74.010102000000003</v>
      </c>
      <c r="BB58">
        <v>73.605106000000006</v>
      </c>
      <c r="BC58">
        <v>72.988580999999996</v>
      </c>
      <c r="BD58">
        <v>72.735647</v>
      </c>
      <c r="BE58">
        <v>72.827040999999994</v>
      </c>
      <c r="BF58">
        <v>72.094808999999998</v>
      </c>
      <c r="BG58">
        <v>71.688616999999994</v>
      </c>
      <c r="BH58">
        <v>71.389437000000001</v>
      </c>
      <c r="BI58">
        <v>71.567361000000005</v>
      </c>
      <c r="BJ58">
        <v>71.612686999999994</v>
      </c>
      <c r="BK58">
        <v>71.929711999999995</v>
      </c>
      <c r="BL58">
        <v>72.407338999999993</v>
      </c>
      <c r="BM58">
        <v>73.107191999999998</v>
      </c>
      <c r="BN58">
        <v>73.467937000000006</v>
      </c>
      <c r="BO58">
        <v>73.812718000000004</v>
      </c>
      <c r="BP58">
        <v>74.658759000000003</v>
      </c>
      <c r="BQ58">
        <v>75.254759000000007</v>
      </c>
      <c r="BR58">
        <v>34.836239999999997</v>
      </c>
      <c r="BS58">
        <v>45.565339999999999</v>
      </c>
      <c r="BT58">
        <v>65.589579999999998</v>
      </c>
      <c r="BU58">
        <v>62.13409</v>
      </c>
      <c r="BV58">
        <v>73.046229999999994</v>
      </c>
      <c r="BW58">
        <v>92.739639999999994</v>
      </c>
      <c r="BX58">
        <v>41.514769999999999</v>
      </c>
      <c r="BY58">
        <v>-84.862589999999997</v>
      </c>
      <c r="BZ58">
        <v>-145.82300000000001</v>
      </c>
      <c r="CA58">
        <v>-18.195509999999999</v>
      </c>
      <c r="CB58">
        <v>-29.69528</v>
      </c>
      <c r="CC58">
        <v>20.462070000000001</v>
      </c>
      <c r="CD58">
        <v>-5.8146589999999998</v>
      </c>
      <c r="CE58">
        <v>27.199649999999998</v>
      </c>
      <c r="CF58">
        <v>62.119819999999997</v>
      </c>
      <c r="CG58">
        <v>-57.8401</v>
      </c>
      <c r="CH58">
        <v>-169.477</v>
      </c>
      <c r="CI58">
        <v>347.9212</v>
      </c>
      <c r="CJ58">
        <v>374.39789999999999</v>
      </c>
      <c r="CK58">
        <v>675.66250000000002</v>
      </c>
      <c r="CL58">
        <v>141.89259999999999</v>
      </c>
      <c r="CM58">
        <v>-156.42240000000001</v>
      </c>
      <c r="CN58">
        <v>66.324950000000001</v>
      </c>
      <c r="CO58">
        <v>77.890709999999999</v>
      </c>
      <c r="CP58">
        <v>148.2561</v>
      </c>
      <c r="CQ58">
        <v>114.4384</v>
      </c>
      <c r="CR58">
        <v>108.71510000000001</v>
      </c>
      <c r="CS58">
        <v>100.6455</v>
      </c>
      <c r="CT58">
        <v>78.809060000000002</v>
      </c>
      <c r="CU58">
        <v>76.111050000000006</v>
      </c>
      <c r="CV58">
        <v>91.079269999999994</v>
      </c>
      <c r="CW58">
        <v>149.828</v>
      </c>
      <c r="CX58">
        <v>180.21729999999999</v>
      </c>
      <c r="CY58">
        <v>218.22739999999999</v>
      </c>
      <c r="CZ58">
        <v>160.06399999999999</v>
      </c>
      <c r="DA58">
        <v>109.9427</v>
      </c>
      <c r="DB58">
        <v>73.939840000000004</v>
      </c>
      <c r="DC58">
        <v>186.53389999999999</v>
      </c>
      <c r="DD58">
        <v>421.77600000000001</v>
      </c>
      <c r="DE58">
        <v>228.29910000000001</v>
      </c>
      <c r="DF58">
        <v>404.67180000000002</v>
      </c>
      <c r="DG58">
        <v>605.33209999999997</v>
      </c>
      <c r="DH58">
        <v>454.2294</v>
      </c>
      <c r="DI58">
        <v>828.56420000000003</v>
      </c>
      <c r="DJ58">
        <v>577.3048</v>
      </c>
      <c r="DK58">
        <v>84.212530000000001</v>
      </c>
      <c r="DL58">
        <v>24.97279</v>
      </c>
      <c r="DM58">
        <v>50.994590000000002</v>
      </c>
      <c r="DP58">
        <v>65</v>
      </c>
      <c r="DQ58">
        <v>1.270286</v>
      </c>
      <c r="DR58">
        <v>1.2702857000000001</v>
      </c>
    </row>
    <row r="59" spans="1:122" x14ac:dyDescent="0.3">
      <c r="A59" t="str">
        <f t="shared" si="1"/>
        <v>Industry_Type-4. Retail stores_Elect DA 1-9 Hour ($600)_Average Event Day</v>
      </c>
      <c r="B59" t="s">
        <v>49</v>
      </c>
      <c r="C59" t="s">
        <v>179</v>
      </c>
      <c r="D59" t="s">
        <v>48</v>
      </c>
      <c r="E59" t="s">
        <v>48</v>
      </c>
      <c r="F59" t="s">
        <v>29</v>
      </c>
      <c r="G59" t="s">
        <v>84</v>
      </c>
      <c r="H59" t="s">
        <v>48</v>
      </c>
      <c r="I59" t="s">
        <v>48</v>
      </c>
      <c r="J59" t="s">
        <v>48</v>
      </c>
      <c r="K59" t="s">
        <v>195</v>
      </c>
      <c r="L59" s="22"/>
      <c r="M59"/>
      <c r="Q59">
        <v>1</v>
      </c>
      <c r="R59">
        <v>1</v>
      </c>
      <c r="S59">
        <v>0</v>
      </c>
      <c r="T59">
        <v>1</v>
      </c>
      <c r="U59">
        <v>0</v>
      </c>
      <c r="AT59">
        <v>71.25</v>
      </c>
      <c r="AU59">
        <v>76.25</v>
      </c>
      <c r="AV59">
        <v>78.5</v>
      </c>
      <c r="AW59">
        <v>81</v>
      </c>
      <c r="AX59">
        <v>81.75</v>
      </c>
      <c r="AY59">
        <v>82.25</v>
      </c>
      <c r="AZ59">
        <v>82</v>
      </c>
      <c r="BA59">
        <v>82.25</v>
      </c>
      <c r="BB59">
        <v>80.5</v>
      </c>
      <c r="BC59">
        <v>80.75</v>
      </c>
      <c r="BD59">
        <v>79.75</v>
      </c>
      <c r="BE59">
        <v>79</v>
      </c>
      <c r="BF59">
        <v>75.75</v>
      </c>
      <c r="BG59">
        <v>74.25</v>
      </c>
      <c r="BH59">
        <v>74.25</v>
      </c>
      <c r="BI59">
        <v>70.75</v>
      </c>
      <c r="BJ59">
        <v>70.25</v>
      </c>
      <c r="BK59">
        <v>70</v>
      </c>
      <c r="BL59">
        <v>69</v>
      </c>
      <c r="BM59">
        <v>69.5</v>
      </c>
      <c r="BN59">
        <v>67.5</v>
      </c>
      <c r="BO59">
        <v>66.5</v>
      </c>
      <c r="BP59">
        <v>66.75</v>
      </c>
      <c r="BQ59">
        <v>67.75</v>
      </c>
    </row>
    <row r="60" spans="1:122" hidden="1" x14ac:dyDescent="0.3">
      <c r="A60" t="str">
        <f t="shared" si="1"/>
        <v>Industry_Type-4. Retail stores_Elect DO 1-9 Hour ($400)_Average Event Day</v>
      </c>
      <c r="B60" t="s">
        <v>49</v>
      </c>
      <c r="C60" t="s">
        <v>179</v>
      </c>
      <c r="D60" t="s">
        <v>48</v>
      </c>
      <c r="E60" t="s">
        <v>48</v>
      </c>
      <c r="F60" t="s">
        <v>29</v>
      </c>
      <c r="G60" t="s">
        <v>84</v>
      </c>
      <c r="H60" t="s">
        <v>48</v>
      </c>
      <c r="I60" t="s">
        <v>48</v>
      </c>
      <c r="J60" t="s">
        <v>48</v>
      </c>
      <c r="K60" t="s">
        <v>194</v>
      </c>
      <c r="L60" s="22"/>
      <c r="M60"/>
      <c r="O60">
        <v>49</v>
      </c>
      <c r="P60">
        <v>49</v>
      </c>
      <c r="Q60">
        <v>1</v>
      </c>
      <c r="R60">
        <v>0</v>
      </c>
      <c r="S60">
        <v>0</v>
      </c>
      <c r="T60">
        <v>0</v>
      </c>
      <c r="U60">
        <v>0</v>
      </c>
      <c r="V60">
        <v>5182.2839999999997</v>
      </c>
      <c r="W60">
        <v>5022.8720000000003</v>
      </c>
      <c r="X60">
        <v>4932.0640000000003</v>
      </c>
      <c r="Y60">
        <v>5173.8760000000002</v>
      </c>
      <c r="Z60">
        <v>5326.9920000000002</v>
      </c>
      <c r="AA60">
        <v>5454.76</v>
      </c>
      <c r="AB60">
        <v>5836.0039999999999</v>
      </c>
      <c r="AC60">
        <v>5685.9679999999998</v>
      </c>
      <c r="AD60">
        <v>6293.8159999999998</v>
      </c>
      <c r="AE60">
        <v>6417.692</v>
      </c>
      <c r="AF60">
        <v>6842.3</v>
      </c>
      <c r="AG60">
        <v>7264.5360000000001</v>
      </c>
      <c r="AH60">
        <v>7508.5640000000003</v>
      </c>
      <c r="AI60">
        <v>7676.8639999999996</v>
      </c>
      <c r="AJ60">
        <v>7750.8239999999996</v>
      </c>
      <c r="AK60">
        <v>7990.6480000000001</v>
      </c>
      <c r="AL60">
        <v>8307.8719999999994</v>
      </c>
      <c r="AM60">
        <v>8205.4120000000003</v>
      </c>
      <c r="AN60">
        <v>7910.86</v>
      </c>
      <c r="AO60">
        <v>7564.6559999999999</v>
      </c>
      <c r="AP60">
        <v>7761.12</v>
      </c>
      <c r="AQ60">
        <v>8142.56</v>
      </c>
      <c r="AR60">
        <v>6247.4279999999999</v>
      </c>
      <c r="AS60">
        <v>5625.72</v>
      </c>
      <c r="AT60">
        <v>74.804631000000001</v>
      </c>
      <c r="AU60">
        <v>75.531436999999997</v>
      </c>
      <c r="AV60">
        <v>75.734128999999996</v>
      </c>
      <c r="AW60">
        <v>75.371471999999997</v>
      </c>
      <c r="AX60">
        <v>75.071804999999998</v>
      </c>
      <c r="AY60">
        <v>74.388417000000004</v>
      </c>
      <c r="AZ60">
        <v>74.315900999999997</v>
      </c>
      <c r="BA60">
        <v>74.104252000000002</v>
      </c>
      <c r="BB60">
        <v>73.84966</v>
      </c>
      <c r="BC60">
        <v>73.305696999999995</v>
      </c>
      <c r="BD60">
        <v>73.044082000000003</v>
      </c>
      <c r="BE60">
        <v>73.104591999999997</v>
      </c>
      <c r="BF60">
        <v>72.502448999999999</v>
      </c>
      <c r="BG60">
        <v>72.388103999999998</v>
      </c>
      <c r="BH60">
        <v>71.880886000000004</v>
      </c>
      <c r="BI60">
        <v>71.764061999999996</v>
      </c>
      <c r="BJ60">
        <v>71.454342999999994</v>
      </c>
      <c r="BK60">
        <v>71.540816000000007</v>
      </c>
      <c r="BL60">
        <v>72.067755000000005</v>
      </c>
      <c r="BM60">
        <v>72.675510000000003</v>
      </c>
      <c r="BN60">
        <v>72.888580000000005</v>
      </c>
      <c r="BO60">
        <v>73.185063</v>
      </c>
      <c r="BP60">
        <v>73.911034999999998</v>
      </c>
      <c r="BQ60">
        <v>74.633073999999993</v>
      </c>
      <c r="BR60">
        <v>-0.4270813</v>
      </c>
      <c r="BS60">
        <v>18.70579</v>
      </c>
      <c r="BT60">
        <v>37.01943</v>
      </c>
      <c r="BU60">
        <v>23.033909999999999</v>
      </c>
      <c r="BV60">
        <v>50.501130000000003</v>
      </c>
      <c r="BW60">
        <v>-8.6735190000000006</v>
      </c>
      <c r="BX60">
        <v>-65.776910000000001</v>
      </c>
      <c r="BY60">
        <v>-35.083329999999997</v>
      </c>
      <c r="BZ60">
        <v>18.795369999999998</v>
      </c>
      <c r="CA60">
        <v>50.523389999999999</v>
      </c>
      <c r="CB60">
        <v>-59.411720000000003</v>
      </c>
      <c r="CC60">
        <v>-26.024370000000001</v>
      </c>
      <c r="CD60">
        <v>10.83061</v>
      </c>
      <c r="CE60">
        <v>72.335880000000003</v>
      </c>
      <c r="CF60">
        <v>109.19280000000001</v>
      </c>
      <c r="CG60">
        <v>60.506059999999998</v>
      </c>
      <c r="CH60">
        <v>0.26027489999999998</v>
      </c>
      <c r="CI60">
        <v>514.76480000000004</v>
      </c>
      <c r="CJ60">
        <v>1173.6790000000001</v>
      </c>
      <c r="CK60">
        <v>1670.61</v>
      </c>
      <c r="CL60">
        <v>1217.693</v>
      </c>
      <c r="CM60">
        <v>145.6559</v>
      </c>
      <c r="CN60">
        <v>-112.0273</v>
      </c>
      <c r="CO60">
        <v>-37.555599999999998</v>
      </c>
      <c r="CP60">
        <v>194.08600000000001</v>
      </c>
      <c r="CQ60">
        <v>147.64439999999999</v>
      </c>
      <c r="CR60">
        <v>118.7525</v>
      </c>
      <c r="CS60">
        <v>88.971990000000005</v>
      </c>
      <c r="CT60">
        <v>84.769769999999994</v>
      </c>
      <c r="CU60">
        <v>96.391990000000007</v>
      </c>
      <c r="CV60">
        <v>121.1906</v>
      </c>
      <c r="CW60">
        <v>207.00970000000001</v>
      </c>
      <c r="CX60">
        <v>249.09780000000001</v>
      </c>
      <c r="CY60">
        <v>240.12950000000001</v>
      </c>
      <c r="CZ60">
        <v>228.02199999999999</v>
      </c>
      <c r="DA60">
        <v>141.02799999999999</v>
      </c>
      <c r="DB60">
        <v>82.71078</v>
      </c>
      <c r="DC60">
        <v>227.77160000000001</v>
      </c>
      <c r="DD60">
        <v>281.8981</v>
      </c>
      <c r="DE60">
        <v>348.53339999999997</v>
      </c>
      <c r="DF60">
        <v>545.35400000000004</v>
      </c>
      <c r="DG60">
        <v>485.94380000000001</v>
      </c>
      <c r="DH60">
        <v>334.54360000000003</v>
      </c>
      <c r="DI60">
        <v>273.85520000000002</v>
      </c>
      <c r="DJ60">
        <v>260.45870000000002</v>
      </c>
      <c r="DK60">
        <v>102.9213</v>
      </c>
      <c r="DL60">
        <v>34.427169999999997</v>
      </c>
      <c r="DM60">
        <v>54.140430000000002</v>
      </c>
      <c r="DP60">
        <v>49</v>
      </c>
      <c r="DQ60">
        <v>1.734216</v>
      </c>
      <c r="DR60">
        <v>1.7342157</v>
      </c>
    </row>
    <row r="61" spans="1:122" x14ac:dyDescent="0.3">
      <c r="A61" t="str">
        <f t="shared" si="1"/>
        <v>Industry_Type-5. Offices, Hotels, Finance, Services_Elect DA 1-9 Hour ($600)_Average Event Day</v>
      </c>
      <c r="B61" t="s">
        <v>49</v>
      </c>
      <c r="C61" t="s">
        <v>211</v>
      </c>
      <c r="D61" t="s">
        <v>48</v>
      </c>
      <c r="E61" t="s">
        <v>48</v>
      </c>
      <c r="F61" t="s">
        <v>212</v>
      </c>
      <c r="G61" t="s">
        <v>84</v>
      </c>
      <c r="H61" t="s">
        <v>48</v>
      </c>
      <c r="I61" t="s">
        <v>48</v>
      </c>
      <c r="J61" t="s">
        <v>48</v>
      </c>
      <c r="K61" t="s">
        <v>195</v>
      </c>
      <c r="L61" s="22"/>
      <c r="M61"/>
      <c r="Q61">
        <v>1</v>
      </c>
      <c r="R61">
        <v>1</v>
      </c>
      <c r="S61">
        <v>0</v>
      </c>
      <c r="T61">
        <v>1</v>
      </c>
      <c r="U61">
        <v>0</v>
      </c>
      <c r="AT61">
        <v>68.625</v>
      </c>
      <c r="AU61">
        <v>70.875</v>
      </c>
      <c r="AV61">
        <v>73.5</v>
      </c>
      <c r="AW61">
        <v>73.25</v>
      </c>
      <c r="AX61">
        <v>73.75</v>
      </c>
      <c r="AY61">
        <v>73.25</v>
      </c>
      <c r="AZ61">
        <v>74</v>
      </c>
      <c r="BA61">
        <v>73.75</v>
      </c>
      <c r="BB61">
        <v>71.75</v>
      </c>
      <c r="BC61">
        <v>70.5</v>
      </c>
      <c r="BD61">
        <v>71</v>
      </c>
      <c r="BE61">
        <v>71</v>
      </c>
      <c r="BF61">
        <v>71</v>
      </c>
      <c r="BG61">
        <v>73</v>
      </c>
      <c r="BH61">
        <v>73.75</v>
      </c>
      <c r="BI61">
        <v>71.25</v>
      </c>
      <c r="BJ61">
        <v>70.25</v>
      </c>
      <c r="BK61">
        <v>70</v>
      </c>
      <c r="BL61">
        <v>69.5</v>
      </c>
      <c r="BM61">
        <v>69.5</v>
      </c>
      <c r="BN61">
        <v>68.75</v>
      </c>
      <c r="BO61">
        <v>67.75</v>
      </c>
      <c r="BP61">
        <v>67.75</v>
      </c>
      <c r="BQ61">
        <v>67.5</v>
      </c>
    </row>
    <row r="62" spans="1:122" x14ac:dyDescent="0.3">
      <c r="A62" t="str">
        <f t="shared" si="1"/>
        <v>Industry_Type-5. Offices, Hotels, Finance, Services_Elect DO 1-9 Hour ($400)_Average Event Day</v>
      </c>
      <c r="B62" t="s">
        <v>49</v>
      </c>
      <c r="C62" t="s">
        <v>211</v>
      </c>
      <c r="D62" t="s">
        <v>48</v>
      </c>
      <c r="E62" t="s">
        <v>48</v>
      </c>
      <c r="F62" t="s">
        <v>212</v>
      </c>
      <c r="G62" t="s">
        <v>84</v>
      </c>
      <c r="H62" t="s">
        <v>48</v>
      </c>
      <c r="I62" t="s">
        <v>48</v>
      </c>
      <c r="J62" t="s">
        <v>48</v>
      </c>
      <c r="K62" t="s">
        <v>194</v>
      </c>
      <c r="L62" s="22"/>
      <c r="M62"/>
      <c r="Q62">
        <v>1</v>
      </c>
      <c r="R62">
        <v>1</v>
      </c>
      <c r="S62">
        <v>0</v>
      </c>
      <c r="T62">
        <v>1</v>
      </c>
      <c r="U62">
        <v>0</v>
      </c>
      <c r="AT62">
        <v>74.7</v>
      </c>
      <c r="AU62">
        <v>75.2</v>
      </c>
      <c r="AV62">
        <v>76</v>
      </c>
      <c r="AW62">
        <v>75.2</v>
      </c>
      <c r="AX62">
        <v>72.599999999999994</v>
      </c>
      <c r="AY62">
        <v>71.400000000000006</v>
      </c>
      <c r="AZ62">
        <v>71.599999999999994</v>
      </c>
      <c r="BA62">
        <v>70</v>
      </c>
      <c r="BB62">
        <v>69.400000000000006</v>
      </c>
      <c r="BC62">
        <v>69</v>
      </c>
      <c r="BD62">
        <v>67.75</v>
      </c>
      <c r="BE62">
        <v>66</v>
      </c>
      <c r="BF62">
        <v>65.25</v>
      </c>
      <c r="BG62">
        <v>64.333332999999996</v>
      </c>
      <c r="BH62">
        <v>64.333332999999996</v>
      </c>
      <c r="BI62">
        <v>66</v>
      </c>
      <c r="BJ62">
        <v>67.25</v>
      </c>
      <c r="BK62">
        <v>70.8</v>
      </c>
      <c r="BL62">
        <v>74.400000000000006</v>
      </c>
      <c r="BM62">
        <v>76.8</v>
      </c>
      <c r="BN62">
        <v>77</v>
      </c>
      <c r="BO62">
        <v>76</v>
      </c>
      <c r="BP62">
        <v>75.400000000000006</v>
      </c>
      <c r="BQ62">
        <v>75.400000000000006</v>
      </c>
    </row>
    <row r="63" spans="1:122" x14ac:dyDescent="0.3">
      <c r="A63" t="str">
        <f t="shared" si="1"/>
        <v>Industry_Type-6. Schools_Elect DA 1-9 Hour ($400)_Average Event Day</v>
      </c>
      <c r="B63" t="s">
        <v>49</v>
      </c>
      <c r="C63" t="s">
        <v>213</v>
      </c>
      <c r="D63" t="s">
        <v>48</v>
      </c>
      <c r="E63" t="s">
        <v>48</v>
      </c>
      <c r="F63" t="s">
        <v>214</v>
      </c>
      <c r="G63" t="s">
        <v>84</v>
      </c>
      <c r="H63" t="s">
        <v>48</v>
      </c>
      <c r="I63" t="s">
        <v>48</v>
      </c>
      <c r="J63" t="s">
        <v>48</v>
      </c>
      <c r="K63" t="s">
        <v>217</v>
      </c>
      <c r="L63" s="22"/>
      <c r="M63"/>
      <c r="Q63">
        <v>1</v>
      </c>
      <c r="R63">
        <v>1</v>
      </c>
      <c r="S63">
        <v>0</v>
      </c>
      <c r="T63">
        <v>1</v>
      </c>
      <c r="U63">
        <v>0</v>
      </c>
      <c r="AT63">
        <v>72</v>
      </c>
      <c r="AU63">
        <v>75</v>
      </c>
      <c r="AV63">
        <v>76.400000000000006</v>
      </c>
      <c r="AW63">
        <v>77.599999999999994</v>
      </c>
      <c r="AX63">
        <v>78.2</v>
      </c>
      <c r="AY63">
        <v>78</v>
      </c>
      <c r="AZ63">
        <v>78.400000000000006</v>
      </c>
      <c r="BA63">
        <v>79</v>
      </c>
      <c r="BB63">
        <v>79</v>
      </c>
      <c r="BC63">
        <v>77.8</v>
      </c>
      <c r="BD63">
        <v>76</v>
      </c>
      <c r="BE63">
        <v>75.8</v>
      </c>
      <c r="BF63">
        <v>74</v>
      </c>
      <c r="BG63">
        <v>73</v>
      </c>
      <c r="BH63">
        <v>72.8</v>
      </c>
      <c r="BI63">
        <v>72.2</v>
      </c>
      <c r="BJ63">
        <v>70.599999999999994</v>
      </c>
      <c r="BK63">
        <v>70</v>
      </c>
      <c r="BL63">
        <v>69.599999999999994</v>
      </c>
      <c r="BM63">
        <v>69.400000000000006</v>
      </c>
      <c r="BN63">
        <v>68.2</v>
      </c>
      <c r="BO63">
        <v>68.599999999999994</v>
      </c>
      <c r="BP63">
        <v>69.599999999999994</v>
      </c>
      <c r="BQ63">
        <v>72.2</v>
      </c>
    </row>
    <row r="64" spans="1:122" x14ac:dyDescent="0.3">
      <c r="A64" t="str">
        <f t="shared" si="1"/>
        <v>Industry_Type-7. Institutional/Government_Elect DA 1-9 Hour ($400)_Average Event Day</v>
      </c>
      <c r="B64" t="s">
        <v>49</v>
      </c>
      <c r="C64" t="s">
        <v>180</v>
      </c>
      <c r="D64" t="s">
        <v>48</v>
      </c>
      <c r="E64" t="s">
        <v>48</v>
      </c>
      <c r="F64" t="s">
        <v>30</v>
      </c>
      <c r="G64" t="s">
        <v>84</v>
      </c>
      <c r="H64" t="s">
        <v>48</v>
      </c>
      <c r="I64" t="s">
        <v>48</v>
      </c>
      <c r="J64" t="s">
        <v>48</v>
      </c>
      <c r="K64" t="s">
        <v>217</v>
      </c>
      <c r="L64" s="22"/>
      <c r="M64"/>
      <c r="Q64">
        <v>1</v>
      </c>
      <c r="R64">
        <v>1</v>
      </c>
      <c r="S64">
        <v>0</v>
      </c>
      <c r="T64">
        <v>1</v>
      </c>
      <c r="U64">
        <v>0</v>
      </c>
      <c r="AT64">
        <v>79.5</v>
      </c>
      <c r="AU64">
        <v>78</v>
      </c>
      <c r="AV64">
        <v>76</v>
      </c>
      <c r="AW64">
        <v>74.5</v>
      </c>
      <c r="AX64">
        <v>69.5</v>
      </c>
      <c r="AY64">
        <v>67.5</v>
      </c>
      <c r="AZ64">
        <v>66.5</v>
      </c>
      <c r="BA64">
        <v>65.5</v>
      </c>
      <c r="BB64">
        <v>65</v>
      </c>
      <c r="BC64">
        <v>64</v>
      </c>
      <c r="BD64">
        <v>63</v>
      </c>
      <c r="BE64">
        <v>62.5</v>
      </c>
      <c r="BF64">
        <v>62</v>
      </c>
      <c r="BG64">
        <v>62.5</v>
      </c>
      <c r="BH64">
        <v>62.5</v>
      </c>
      <c r="BI64">
        <v>65</v>
      </c>
      <c r="BJ64">
        <v>67.5</v>
      </c>
      <c r="BK64">
        <v>72</v>
      </c>
      <c r="BL64">
        <v>78</v>
      </c>
      <c r="BM64">
        <v>81.5</v>
      </c>
      <c r="BN64">
        <v>82.5</v>
      </c>
      <c r="BO64">
        <v>80.5</v>
      </c>
      <c r="BP64">
        <v>79</v>
      </c>
      <c r="BQ64">
        <v>79</v>
      </c>
    </row>
    <row r="65" spans="1:122" hidden="1" x14ac:dyDescent="0.3">
      <c r="A65" t="str">
        <f t="shared" si="1"/>
        <v>Industry_Type-7. Institutional/Government_Elect DA 1-9 Hour ($600)_Average Event Day</v>
      </c>
      <c r="B65" t="s">
        <v>49</v>
      </c>
      <c r="C65" t="s">
        <v>180</v>
      </c>
      <c r="D65" t="s">
        <v>48</v>
      </c>
      <c r="E65" t="s">
        <v>48</v>
      </c>
      <c r="F65" t="s">
        <v>30</v>
      </c>
      <c r="G65" t="s">
        <v>84</v>
      </c>
      <c r="H65" t="s">
        <v>48</v>
      </c>
      <c r="I65" t="s">
        <v>48</v>
      </c>
      <c r="J65" t="s">
        <v>48</v>
      </c>
      <c r="K65" t="s">
        <v>195</v>
      </c>
      <c r="L65" s="22"/>
      <c r="M65"/>
      <c r="O65">
        <v>27</v>
      </c>
      <c r="P65">
        <v>27</v>
      </c>
      <c r="Q65">
        <v>1</v>
      </c>
      <c r="R65">
        <v>0</v>
      </c>
      <c r="S65">
        <v>0</v>
      </c>
      <c r="T65">
        <v>0</v>
      </c>
      <c r="U65">
        <v>0</v>
      </c>
      <c r="V65">
        <v>1043.8025</v>
      </c>
      <c r="W65">
        <v>994.15250000000003</v>
      </c>
      <c r="X65">
        <v>976.21500000000003</v>
      </c>
      <c r="Y65">
        <v>985.625</v>
      </c>
      <c r="Z65">
        <v>1056.9449999999999</v>
      </c>
      <c r="AA65">
        <v>1304.0025000000001</v>
      </c>
      <c r="AB65">
        <v>1311.1724999999999</v>
      </c>
      <c r="AC65">
        <v>1368.105</v>
      </c>
      <c r="AD65">
        <v>1459.8225</v>
      </c>
      <c r="AE65">
        <v>1604.7375</v>
      </c>
      <c r="AF65">
        <v>1762.385</v>
      </c>
      <c r="AG65">
        <v>1827.6724999999999</v>
      </c>
      <c r="AH65">
        <v>1864.915</v>
      </c>
      <c r="AI65">
        <v>1893.6324999999999</v>
      </c>
      <c r="AJ65">
        <v>1930.2650000000001</v>
      </c>
      <c r="AK65">
        <v>1962.2425000000001</v>
      </c>
      <c r="AL65">
        <v>2038.66</v>
      </c>
      <c r="AM65">
        <v>1756.9349999999999</v>
      </c>
      <c r="AN65">
        <v>1798.9775</v>
      </c>
      <c r="AO65">
        <v>1773.8824999999999</v>
      </c>
      <c r="AP65">
        <v>1637.48</v>
      </c>
      <c r="AQ65">
        <v>1576.32</v>
      </c>
      <c r="AR65">
        <v>1268.675</v>
      </c>
      <c r="AS65">
        <v>1133.08</v>
      </c>
      <c r="AT65">
        <v>72.231481000000002</v>
      </c>
      <c r="AU65">
        <v>74.083332999999996</v>
      </c>
      <c r="AV65">
        <v>75.055555999999996</v>
      </c>
      <c r="AW65">
        <v>75.370369999999994</v>
      </c>
      <c r="AX65">
        <v>76.425926000000004</v>
      </c>
      <c r="AY65">
        <v>76.481481000000002</v>
      </c>
      <c r="AZ65">
        <v>77.346153999999999</v>
      </c>
      <c r="BA65">
        <v>77.688745999999995</v>
      </c>
      <c r="BB65">
        <v>75.777777999999998</v>
      </c>
      <c r="BC65">
        <v>74.629630000000006</v>
      </c>
      <c r="BD65">
        <v>73.703704000000002</v>
      </c>
      <c r="BE65">
        <v>73.120369999999994</v>
      </c>
      <c r="BF65">
        <v>71.870369999999994</v>
      </c>
      <c r="BG65">
        <v>71.319023999999999</v>
      </c>
      <c r="BH65">
        <v>70.351851999999994</v>
      </c>
      <c r="BI65">
        <v>68.888889000000006</v>
      </c>
      <c r="BJ65">
        <v>68.861598000000001</v>
      </c>
      <c r="BK65">
        <v>68.935185000000004</v>
      </c>
      <c r="BL65">
        <v>68.503561000000005</v>
      </c>
      <c r="BM65">
        <v>68.870369999999994</v>
      </c>
      <c r="BN65">
        <v>69.148148000000006</v>
      </c>
      <c r="BO65">
        <v>69.703704000000002</v>
      </c>
      <c r="BP65">
        <v>70.685185000000004</v>
      </c>
      <c r="BQ65">
        <v>71.759259</v>
      </c>
      <c r="BR65">
        <v>4.529693</v>
      </c>
      <c r="BS65">
        <v>7.4217529999999998</v>
      </c>
      <c r="BT65">
        <v>2.136876</v>
      </c>
      <c r="BU65">
        <v>0.26606920000000001</v>
      </c>
      <c r="BV65">
        <v>-2.438091</v>
      </c>
      <c r="BW65">
        <v>-8.7395709999999998</v>
      </c>
      <c r="BX65">
        <v>0.4846222</v>
      </c>
      <c r="BY65">
        <v>3.3875679999999999</v>
      </c>
      <c r="BZ65">
        <v>-4.15036</v>
      </c>
      <c r="CA65">
        <v>12.72322</v>
      </c>
      <c r="CB65">
        <v>-8.2821990000000003</v>
      </c>
      <c r="CC65">
        <v>-1.0258499999999999</v>
      </c>
      <c r="CD65">
        <v>10.2143</v>
      </c>
      <c r="CE65">
        <v>-1.3236699999999999</v>
      </c>
      <c r="CF65">
        <v>-19.392510000000001</v>
      </c>
      <c r="CG65">
        <v>-8.7044829999999997</v>
      </c>
      <c r="CH65">
        <v>-60.636699999999998</v>
      </c>
      <c r="CI65">
        <v>230.0027</v>
      </c>
      <c r="CJ65">
        <v>132.11340000000001</v>
      </c>
      <c r="CK65">
        <v>61.247810000000001</v>
      </c>
      <c r="CL65">
        <v>78.448250000000002</v>
      </c>
      <c r="CM65">
        <v>-43.97184</v>
      </c>
      <c r="CN65">
        <v>15.822620000000001</v>
      </c>
      <c r="CO65">
        <v>25.879899999999999</v>
      </c>
      <c r="CP65">
        <v>5.0237860000000003</v>
      </c>
      <c r="CQ65">
        <v>4.9563969999999999</v>
      </c>
      <c r="CR65">
        <v>5.0285739999999999</v>
      </c>
      <c r="CS65">
        <v>6.5061540000000004</v>
      </c>
      <c r="CT65">
        <v>5.156593</v>
      </c>
      <c r="CU65">
        <v>7.6721139999999997</v>
      </c>
      <c r="CV65">
        <v>8.1410099999999996</v>
      </c>
      <c r="CW65">
        <v>6.2272780000000001</v>
      </c>
      <c r="CX65">
        <v>5.6415579999999999</v>
      </c>
      <c r="CY65">
        <v>9.945392</v>
      </c>
      <c r="CZ65">
        <v>8.2956219999999998</v>
      </c>
      <c r="DA65">
        <v>5.3549819999999997</v>
      </c>
      <c r="DB65">
        <v>4.9689680000000003</v>
      </c>
      <c r="DC65">
        <v>6.1373420000000003</v>
      </c>
      <c r="DD65">
        <v>14.18643</v>
      </c>
      <c r="DE65">
        <v>17.696750000000002</v>
      </c>
      <c r="DF65">
        <v>20.968330000000002</v>
      </c>
      <c r="DG65">
        <v>18.88165</v>
      </c>
      <c r="DH65">
        <v>21.664819999999999</v>
      </c>
      <c r="DI65">
        <v>18.404199999999999</v>
      </c>
      <c r="DJ65">
        <v>17.581150000000001</v>
      </c>
      <c r="DK65">
        <v>5.9996150000000004</v>
      </c>
      <c r="DL65">
        <v>2.6786430000000001</v>
      </c>
      <c r="DM65">
        <v>3.0204529999999998</v>
      </c>
      <c r="DP65">
        <v>27</v>
      </c>
      <c r="DQ65">
        <v>0.31842860000000001</v>
      </c>
      <c r="DR65">
        <v>0.31842857000000002</v>
      </c>
    </row>
    <row r="66" spans="1:122" x14ac:dyDescent="0.3">
      <c r="A66" t="str">
        <f t="shared" si="1"/>
        <v>Industry_Type-7. Institutional/Government_Elect DO 1-9 Hour ($400)_Average Event Day</v>
      </c>
      <c r="B66" t="s">
        <v>49</v>
      </c>
      <c r="C66" t="s">
        <v>180</v>
      </c>
      <c r="D66" t="s">
        <v>48</v>
      </c>
      <c r="E66" t="s">
        <v>48</v>
      </c>
      <c r="F66" t="s">
        <v>30</v>
      </c>
      <c r="G66" t="s">
        <v>84</v>
      </c>
      <c r="H66" t="s">
        <v>48</v>
      </c>
      <c r="I66" t="s">
        <v>48</v>
      </c>
      <c r="J66" t="s">
        <v>48</v>
      </c>
      <c r="K66" t="s">
        <v>194</v>
      </c>
      <c r="L66" s="22"/>
      <c r="M66"/>
      <c r="Q66">
        <v>1</v>
      </c>
      <c r="R66">
        <v>1</v>
      </c>
      <c r="S66">
        <v>0</v>
      </c>
      <c r="T66">
        <v>1</v>
      </c>
      <c r="U66">
        <v>0</v>
      </c>
      <c r="AT66">
        <v>72</v>
      </c>
      <c r="AU66">
        <v>75</v>
      </c>
      <c r="AV66">
        <v>76.400000000000006</v>
      </c>
      <c r="AW66">
        <v>77.599999999999994</v>
      </c>
      <c r="AX66">
        <v>78.2</v>
      </c>
      <c r="AY66">
        <v>78</v>
      </c>
      <c r="AZ66">
        <v>78.400000000000006</v>
      </c>
      <c r="BA66">
        <v>79</v>
      </c>
      <c r="BB66">
        <v>79</v>
      </c>
      <c r="BC66">
        <v>77.8</v>
      </c>
      <c r="BD66">
        <v>76</v>
      </c>
      <c r="BE66">
        <v>75.8</v>
      </c>
      <c r="BF66">
        <v>74</v>
      </c>
      <c r="BG66">
        <v>73</v>
      </c>
      <c r="BH66">
        <v>72.8</v>
      </c>
      <c r="BI66">
        <v>72.2</v>
      </c>
      <c r="BJ66">
        <v>70.599999999999994</v>
      </c>
      <c r="BK66">
        <v>70</v>
      </c>
      <c r="BL66">
        <v>69.599999999999994</v>
      </c>
      <c r="BM66">
        <v>69.400000000000006</v>
      </c>
      <c r="BN66">
        <v>68.2</v>
      </c>
      <c r="BO66">
        <v>68.599999999999994</v>
      </c>
      <c r="BP66">
        <v>69.599999999999994</v>
      </c>
      <c r="BQ66">
        <v>72.2</v>
      </c>
    </row>
    <row r="67" spans="1:122" x14ac:dyDescent="0.3">
      <c r="A67" t="str">
        <f t="shared" si="1"/>
        <v>OtherDR-CBP Only_Elect DA 1-9 Hour ($400)_Average Event Day</v>
      </c>
      <c r="B67" t="s">
        <v>49</v>
      </c>
      <c r="C67" t="s">
        <v>230</v>
      </c>
      <c r="D67" t="s">
        <v>48</v>
      </c>
      <c r="E67" t="s">
        <v>48</v>
      </c>
      <c r="F67" t="s">
        <v>48</v>
      </c>
      <c r="G67" t="s">
        <v>84</v>
      </c>
      <c r="H67" t="s">
        <v>231</v>
      </c>
      <c r="I67" t="s">
        <v>48</v>
      </c>
      <c r="J67" t="s">
        <v>48</v>
      </c>
      <c r="K67" t="s">
        <v>217</v>
      </c>
      <c r="L67" s="22"/>
      <c r="M67"/>
      <c r="Q67">
        <v>1</v>
      </c>
      <c r="R67">
        <v>1</v>
      </c>
      <c r="S67">
        <v>0</v>
      </c>
      <c r="T67">
        <v>1</v>
      </c>
      <c r="U67">
        <v>0</v>
      </c>
      <c r="AT67">
        <v>87.8</v>
      </c>
      <c r="AU67">
        <v>90</v>
      </c>
      <c r="AV67">
        <v>90.6</v>
      </c>
      <c r="AW67">
        <v>88.4</v>
      </c>
      <c r="AX67">
        <v>86.8</v>
      </c>
      <c r="AY67">
        <v>84.4</v>
      </c>
      <c r="AZ67">
        <v>81.599999999999994</v>
      </c>
      <c r="BA67">
        <v>79.400000000000006</v>
      </c>
      <c r="BB67">
        <v>77.599999999999994</v>
      </c>
      <c r="BC67">
        <v>73.400000000000006</v>
      </c>
      <c r="BD67">
        <v>72.400000000000006</v>
      </c>
      <c r="BE67">
        <v>70.599999999999994</v>
      </c>
      <c r="BF67">
        <v>69.2</v>
      </c>
      <c r="BG67">
        <v>69</v>
      </c>
      <c r="BH67">
        <v>67.599999999999994</v>
      </c>
      <c r="BI67">
        <v>68</v>
      </c>
      <c r="BJ67">
        <v>67.2</v>
      </c>
      <c r="BK67">
        <v>66.8</v>
      </c>
      <c r="BL67">
        <v>68</v>
      </c>
      <c r="BM67">
        <v>70.8</v>
      </c>
      <c r="BN67">
        <v>74.400000000000006</v>
      </c>
      <c r="BO67">
        <v>79.400000000000006</v>
      </c>
      <c r="BP67">
        <v>83.2</v>
      </c>
      <c r="BQ67">
        <v>85.2</v>
      </c>
    </row>
    <row r="68" spans="1:122" x14ac:dyDescent="0.3">
      <c r="A68" t="str">
        <f t="shared" si="1"/>
        <v>OtherDR-CBP Only_Elect DA 1-9 Hour ($600)_Average Event Day</v>
      </c>
      <c r="B68" t="s">
        <v>49</v>
      </c>
      <c r="C68" t="s">
        <v>230</v>
      </c>
      <c r="D68" t="s">
        <v>48</v>
      </c>
      <c r="E68" t="s">
        <v>48</v>
      </c>
      <c r="F68" t="s">
        <v>48</v>
      </c>
      <c r="G68" t="s">
        <v>84</v>
      </c>
      <c r="H68" t="s">
        <v>231</v>
      </c>
      <c r="I68" t="s">
        <v>48</v>
      </c>
      <c r="J68" t="s">
        <v>48</v>
      </c>
      <c r="K68" t="s">
        <v>195</v>
      </c>
      <c r="L68" s="22"/>
      <c r="M68"/>
      <c r="Q68">
        <v>1</v>
      </c>
      <c r="R68">
        <v>1</v>
      </c>
      <c r="S68">
        <v>0</v>
      </c>
      <c r="T68">
        <v>1</v>
      </c>
      <c r="U68">
        <v>0</v>
      </c>
      <c r="AT68">
        <v>68.333332999999996</v>
      </c>
      <c r="AU68">
        <v>68.166667000000004</v>
      </c>
      <c r="AV68">
        <v>68.166667000000004</v>
      </c>
      <c r="AW68">
        <v>69</v>
      </c>
      <c r="AX68">
        <v>71.333332999999996</v>
      </c>
      <c r="AY68">
        <v>72.5</v>
      </c>
      <c r="AZ68">
        <v>74.166667000000004</v>
      </c>
      <c r="BA68">
        <v>76.5</v>
      </c>
      <c r="BB68">
        <v>76.5</v>
      </c>
      <c r="BC68">
        <v>77</v>
      </c>
      <c r="BD68">
        <v>75.333332999999996</v>
      </c>
      <c r="BE68">
        <v>74.75</v>
      </c>
      <c r="BF68">
        <v>74.5</v>
      </c>
      <c r="BG68">
        <v>73</v>
      </c>
      <c r="BH68">
        <v>71.166667000000004</v>
      </c>
      <c r="BI68">
        <v>70.166667000000004</v>
      </c>
      <c r="BJ68">
        <v>69.666667000000004</v>
      </c>
      <c r="BK68">
        <v>69.333332999999996</v>
      </c>
      <c r="BL68">
        <v>68.833332999999996</v>
      </c>
      <c r="BM68">
        <v>68.833332999999996</v>
      </c>
      <c r="BN68">
        <v>69.166667000000004</v>
      </c>
      <c r="BO68">
        <v>68.833332999999996</v>
      </c>
      <c r="BP68">
        <v>68.5</v>
      </c>
      <c r="BQ68">
        <v>68.5</v>
      </c>
    </row>
    <row r="69" spans="1:122" hidden="1" x14ac:dyDescent="0.3">
      <c r="A69" t="str">
        <f t="shared" si="1"/>
        <v>OtherDR-CBP and ELRP_Elect DA 1-9 Hour ($400)_Average Event Day</v>
      </c>
      <c r="B69" t="s">
        <v>49</v>
      </c>
      <c r="C69" t="s">
        <v>232</v>
      </c>
      <c r="D69" t="s">
        <v>48</v>
      </c>
      <c r="E69" t="s">
        <v>48</v>
      </c>
      <c r="F69" t="s">
        <v>48</v>
      </c>
      <c r="G69" t="s">
        <v>84</v>
      </c>
      <c r="H69" t="s">
        <v>233</v>
      </c>
      <c r="I69" t="s">
        <v>48</v>
      </c>
      <c r="J69" t="s">
        <v>48</v>
      </c>
      <c r="K69" t="s">
        <v>217</v>
      </c>
      <c r="L69" s="22"/>
      <c r="M69"/>
      <c r="O69">
        <v>65</v>
      </c>
      <c r="P69">
        <v>62.799999239999998</v>
      </c>
      <c r="Q69">
        <v>1</v>
      </c>
      <c r="R69">
        <v>0</v>
      </c>
      <c r="S69">
        <v>0</v>
      </c>
      <c r="T69">
        <v>0</v>
      </c>
      <c r="U69">
        <v>0</v>
      </c>
      <c r="V69">
        <v>1459.6344999999999</v>
      </c>
      <c r="W69">
        <v>1493.8371999999999</v>
      </c>
      <c r="X69">
        <v>1448.0018</v>
      </c>
      <c r="Y69">
        <v>1522.5651</v>
      </c>
      <c r="Z69">
        <v>1737.6062999999999</v>
      </c>
      <c r="AA69">
        <v>1857.6851999999999</v>
      </c>
      <c r="AB69">
        <v>2650.7714000000001</v>
      </c>
      <c r="AC69">
        <v>3679.2118999999998</v>
      </c>
      <c r="AD69">
        <v>4554.2376000000004</v>
      </c>
      <c r="AE69">
        <v>4807.1409000000003</v>
      </c>
      <c r="AF69">
        <v>5647.4404000000004</v>
      </c>
      <c r="AG69">
        <v>5936.6675999999998</v>
      </c>
      <c r="AH69">
        <v>6205.2691999999997</v>
      </c>
      <c r="AI69">
        <v>6315.7046</v>
      </c>
      <c r="AJ69">
        <v>6272.6068999999998</v>
      </c>
      <c r="AK69">
        <v>6439.7520000000004</v>
      </c>
      <c r="AL69">
        <v>6454.8624</v>
      </c>
      <c r="AM69">
        <v>6261.8922000000002</v>
      </c>
      <c r="AN69">
        <v>6077.2963</v>
      </c>
      <c r="AO69">
        <v>5441.3360000000002</v>
      </c>
      <c r="AP69">
        <v>4949.0994000000001</v>
      </c>
      <c r="AQ69">
        <v>3315.0300999999999</v>
      </c>
      <c r="AR69">
        <v>2170.6718999999998</v>
      </c>
      <c r="AS69">
        <v>1634.2148</v>
      </c>
      <c r="AT69">
        <v>74.883511999999996</v>
      </c>
      <c r="AU69">
        <v>75.486413999999996</v>
      </c>
      <c r="AV69">
        <v>75.485472000000001</v>
      </c>
      <c r="AW69">
        <v>75.047484999999995</v>
      </c>
      <c r="AX69">
        <v>74.697368999999995</v>
      </c>
      <c r="AY69">
        <v>73.976831000000004</v>
      </c>
      <c r="AZ69">
        <v>73.983124000000004</v>
      </c>
      <c r="BA69">
        <v>73.651043999999999</v>
      </c>
      <c r="BB69">
        <v>73.305514000000002</v>
      </c>
      <c r="BC69">
        <v>72.827986999999993</v>
      </c>
      <c r="BD69">
        <v>72.666228000000004</v>
      </c>
      <c r="BE69">
        <v>72.799560999999997</v>
      </c>
      <c r="BF69">
        <v>72.089901999999995</v>
      </c>
      <c r="BG69">
        <v>71.697727</v>
      </c>
      <c r="BH69">
        <v>71.472515999999999</v>
      </c>
      <c r="BI69">
        <v>71.636020000000002</v>
      </c>
      <c r="BJ69">
        <v>71.714620999999994</v>
      </c>
      <c r="BK69">
        <v>72.090329999999994</v>
      </c>
      <c r="BL69">
        <v>72.726303000000001</v>
      </c>
      <c r="BM69">
        <v>73.429902999999996</v>
      </c>
      <c r="BN69">
        <v>73.588538999999997</v>
      </c>
      <c r="BO69">
        <v>73.651546999999994</v>
      </c>
      <c r="BP69">
        <v>74.284133999999995</v>
      </c>
      <c r="BQ69">
        <v>74.835631000000006</v>
      </c>
      <c r="BR69">
        <v>91.116259999999997</v>
      </c>
      <c r="BS69">
        <v>45.611420000000003</v>
      </c>
      <c r="BT69">
        <v>135.41319999999999</v>
      </c>
      <c r="BU69">
        <v>112.009</v>
      </c>
      <c r="BV69">
        <v>30.566500000000001</v>
      </c>
      <c r="BW69">
        <v>67.622799999999998</v>
      </c>
      <c r="BX69">
        <v>67.656660000000002</v>
      </c>
      <c r="BY69">
        <v>-22.598099999999999</v>
      </c>
      <c r="BZ69">
        <v>-149.833</v>
      </c>
      <c r="CA69">
        <v>-28.717320000000001</v>
      </c>
      <c r="CB69">
        <v>-21.699490000000001</v>
      </c>
      <c r="CC69">
        <v>6.6333289999999998</v>
      </c>
      <c r="CD69">
        <v>-8.7553129999999992</v>
      </c>
      <c r="CE69">
        <v>33.945300000000003</v>
      </c>
      <c r="CF69">
        <v>33.20214</v>
      </c>
      <c r="CG69">
        <v>-216.35509999999999</v>
      </c>
      <c r="CH69">
        <v>-208.9332</v>
      </c>
      <c r="CI69">
        <v>195.37649999999999</v>
      </c>
      <c r="CJ69">
        <v>453.65660000000003</v>
      </c>
      <c r="CK69">
        <v>712.17179999999996</v>
      </c>
      <c r="CL69">
        <v>161.2045</v>
      </c>
      <c r="CM69">
        <v>-138.46969999999999</v>
      </c>
      <c r="CN69">
        <v>35.357619999999997</v>
      </c>
      <c r="CO69">
        <v>89.834869999999995</v>
      </c>
      <c r="CP69">
        <v>612.07299999999998</v>
      </c>
      <c r="CQ69">
        <v>2060.2849999999999</v>
      </c>
      <c r="CR69">
        <v>1654.8520000000001</v>
      </c>
      <c r="CS69">
        <v>309.21859999999998</v>
      </c>
      <c r="CT69">
        <v>184.50239999999999</v>
      </c>
      <c r="CU69">
        <v>156.14340000000001</v>
      </c>
      <c r="CV69">
        <v>196.1317</v>
      </c>
      <c r="CW69">
        <v>282.04719999999998</v>
      </c>
      <c r="CX69">
        <v>336.4042</v>
      </c>
      <c r="CY69">
        <v>902.64980000000003</v>
      </c>
      <c r="CZ69">
        <v>758.97789999999998</v>
      </c>
      <c r="DA69">
        <v>1243.6289999999999</v>
      </c>
      <c r="DB69">
        <v>265.00110000000001</v>
      </c>
      <c r="DC69">
        <v>2454.779</v>
      </c>
      <c r="DD69">
        <v>2717.402</v>
      </c>
      <c r="DE69">
        <v>1707.096</v>
      </c>
      <c r="DF69">
        <v>2963.0619999999999</v>
      </c>
      <c r="DG69">
        <v>2749.1860000000001</v>
      </c>
      <c r="DH69">
        <v>972.56010000000003</v>
      </c>
      <c r="DI69">
        <v>1511.895</v>
      </c>
      <c r="DJ69">
        <v>758.56859999999995</v>
      </c>
      <c r="DK69">
        <v>290.61860000000001</v>
      </c>
      <c r="DL69">
        <v>133.17070000000001</v>
      </c>
      <c r="DM69">
        <v>120.8548</v>
      </c>
      <c r="DP69">
        <v>65</v>
      </c>
      <c r="DQ69">
        <v>1.270286</v>
      </c>
      <c r="DR69">
        <v>1.2702857000000001</v>
      </c>
    </row>
    <row r="70" spans="1:122" hidden="1" x14ac:dyDescent="0.3">
      <c r="A70" t="str">
        <f t="shared" si="1"/>
        <v>OtherDR-CBP and ELRP_Elect DA 1-9 Hour ($600)_Average Event Day</v>
      </c>
      <c r="B70" t="s">
        <v>49</v>
      </c>
      <c r="C70" t="s">
        <v>232</v>
      </c>
      <c r="D70" t="s">
        <v>48</v>
      </c>
      <c r="E70" t="s">
        <v>48</v>
      </c>
      <c r="F70" t="s">
        <v>48</v>
      </c>
      <c r="G70" t="s">
        <v>84</v>
      </c>
      <c r="H70" t="s">
        <v>233</v>
      </c>
      <c r="I70" t="s">
        <v>48</v>
      </c>
      <c r="J70" t="s">
        <v>48</v>
      </c>
      <c r="K70" t="s">
        <v>195</v>
      </c>
      <c r="L70" s="22"/>
      <c r="M70"/>
      <c r="O70">
        <v>31</v>
      </c>
      <c r="P70">
        <v>31</v>
      </c>
      <c r="Q70">
        <v>1</v>
      </c>
      <c r="R70">
        <v>0</v>
      </c>
      <c r="S70">
        <v>0</v>
      </c>
      <c r="T70">
        <v>0</v>
      </c>
      <c r="U70">
        <v>0</v>
      </c>
      <c r="V70">
        <v>1375.1624999999999</v>
      </c>
      <c r="W70">
        <v>1331.1925000000001</v>
      </c>
      <c r="X70">
        <v>1324.9349999999999</v>
      </c>
      <c r="Y70">
        <v>1333.3050000000001</v>
      </c>
      <c r="Z70">
        <v>1441.425</v>
      </c>
      <c r="AA70">
        <v>1688.6424999999999</v>
      </c>
      <c r="AB70">
        <v>1721.8924999999999</v>
      </c>
      <c r="AC70">
        <v>1805.3050000000001</v>
      </c>
      <c r="AD70">
        <v>1888.3824999999999</v>
      </c>
      <c r="AE70">
        <v>2046.6575</v>
      </c>
      <c r="AF70">
        <v>2250.145</v>
      </c>
      <c r="AG70">
        <v>2306.8724999999999</v>
      </c>
      <c r="AH70">
        <v>2330.355</v>
      </c>
      <c r="AI70">
        <v>2364.3525</v>
      </c>
      <c r="AJ70">
        <v>2424.1849999999999</v>
      </c>
      <c r="AK70">
        <v>2452.7224999999999</v>
      </c>
      <c r="AL70">
        <v>2500.98</v>
      </c>
      <c r="AM70">
        <v>2159.415</v>
      </c>
      <c r="AN70">
        <v>2181.3775000000001</v>
      </c>
      <c r="AO70">
        <v>2157.6424999999999</v>
      </c>
      <c r="AP70">
        <v>1998.12</v>
      </c>
      <c r="AQ70">
        <v>1992.56</v>
      </c>
      <c r="AR70">
        <v>1641.2349999999999</v>
      </c>
      <c r="AS70">
        <v>1485.48</v>
      </c>
      <c r="AT70">
        <v>71.935484000000002</v>
      </c>
      <c r="AU70">
        <v>74.016129000000006</v>
      </c>
      <c r="AV70">
        <v>75.177419</v>
      </c>
      <c r="AW70">
        <v>75.596773999999996</v>
      </c>
      <c r="AX70">
        <v>76.596773999999996</v>
      </c>
      <c r="AY70">
        <v>76.645161000000002</v>
      </c>
      <c r="AZ70">
        <v>77.434409000000002</v>
      </c>
      <c r="BA70">
        <v>77.731183000000001</v>
      </c>
      <c r="BB70">
        <v>75.822581</v>
      </c>
      <c r="BC70">
        <v>74.758065000000002</v>
      </c>
      <c r="BD70">
        <v>73.919354999999996</v>
      </c>
      <c r="BE70">
        <v>73.362903000000003</v>
      </c>
      <c r="BF70">
        <v>72.064515999999998</v>
      </c>
      <c r="BG70">
        <v>71.599355000000003</v>
      </c>
      <c r="BH70">
        <v>70.792258000000004</v>
      </c>
      <c r="BI70">
        <v>69.161289999999994</v>
      </c>
      <c r="BJ70">
        <v>69.089761999999993</v>
      </c>
      <c r="BK70">
        <v>69.131964999999994</v>
      </c>
      <c r="BL70">
        <v>68.603226000000006</v>
      </c>
      <c r="BM70">
        <v>68.951612999999995</v>
      </c>
      <c r="BN70">
        <v>69.016129000000006</v>
      </c>
      <c r="BO70">
        <v>69.370968000000005</v>
      </c>
      <c r="BP70">
        <v>70.241934999999998</v>
      </c>
      <c r="BQ70">
        <v>71.225806000000006</v>
      </c>
      <c r="BR70">
        <v>8.1831379999999996</v>
      </c>
      <c r="BS70">
        <v>3.12059</v>
      </c>
      <c r="BT70">
        <v>-2.8220860000000001</v>
      </c>
      <c r="BU70">
        <v>6.2843109999999998</v>
      </c>
      <c r="BV70">
        <v>-16.822050000000001</v>
      </c>
      <c r="BW70">
        <v>-0.8257833</v>
      </c>
      <c r="BX70">
        <v>-8.2406889999999997</v>
      </c>
      <c r="BY70">
        <v>-6.5714629999999996</v>
      </c>
      <c r="BZ70">
        <v>11.469569999999999</v>
      </c>
      <c r="CA70">
        <v>22.7364</v>
      </c>
      <c r="CB70">
        <v>-18.42924</v>
      </c>
      <c r="CC70">
        <v>-10.122350000000001</v>
      </c>
      <c r="CD70">
        <v>15.79257</v>
      </c>
      <c r="CE70">
        <v>11.204660000000001</v>
      </c>
      <c r="CF70">
        <v>-26.661709999999999</v>
      </c>
      <c r="CG70">
        <v>-8.8194520000000001</v>
      </c>
      <c r="CH70">
        <v>-35.986370000000001</v>
      </c>
      <c r="CI70">
        <v>306.78429999999997</v>
      </c>
      <c r="CJ70">
        <v>218.3143</v>
      </c>
      <c r="CK70">
        <v>114.91160000000001</v>
      </c>
      <c r="CL70">
        <v>145.17320000000001</v>
      </c>
      <c r="CM70">
        <v>-47.100940000000001</v>
      </c>
      <c r="CN70">
        <v>15.60158</v>
      </c>
      <c r="CO70">
        <v>29.447199999999999</v>
      </c>
      <c r="CP70">
        <v>24.442599999999999</v>
      </c>
      <c r="CQ70">
        <v>20.0596</v>
      </c>
      <c r="CR70">
        <v>25.868490000000001</v>
      </c>
      <c r="CS70">
        <v>24.635090000000002</v>
      </c>
      <c r="CT70">
        <v>17.081420000000001</v>
      </c>
      <c r="CU70">
        <v>14.49855</v>
      </c>
      <c r="CV70">
        <v>12.23521</v>
      </c>
      <c r="CW70">
        <v>12.13842</v>
      </c>
      <c r="CX70">
        <v>13.48644</v>
      </c>
      <c r="CY70">
        <v>21.947520000000001</v>
      </c>
      <c r="CZ70">
        <v>20.479330000000001</v>
      </c>
      <c r="DA70">
        <v>12.11584</v>
      </c>
      <c r="DB70">
        <v>10.677379999999999</v>
      </c>
      <c r="DC70">
        <v>17.63158</v>
      </c>
      <c r="DD70">
        <v>33.226010000000002</v>
      </c>
      <c r="DE70">
        <v>37.04157</v>
      </c>
      <c r="DF70">
        <v>37.153680000000001</v>
      </c>
      <c r="DG70">
        <v>30.98817</v>
      </c>
      <c r="DH70">
        <v>38.605910000000002</v>
      </c>
      <c r="DI70">
        <v>36.335369999999998</v>
      </c>
      <c r="DJ70">
        <v>34.992780000000003</v>
      </c>
      <c r="DK70">
        <v>11.7074</v>
      </c>
      <c r="DL70">
        <v>4.2869000000000002</v>
      </c>
      <c r="DM70">
        <v>9.1897929999999999</v>
      </c>
      <c r="DP70">
        <v>31</v>
      </c>
      <c r="DQ70">
        <v>0.36080000000000001</v>
      </c>
      <c r="DR70">
        <v>0.36080000000000001</v>
      </c>
    </row>
    <row r="71" spans="1:122" hidden="1" x14ac:dyDescent="0.3">
      <c r="A71" t="str">
        <f t="shared" si="1"/>
        <v>OtherDR-CBP and ELRP_Elect DO 1-9 Hour ($400)_Average Event Day</v>
      </c>
      <c r="B71" t="s">
        <v>49</v>
      </c>
      <c r="C71" t="s">
        <v>232</v>
      </c>
      <c r="D71" t="s">
        <v>48</v>
      </c>
      <c r="E71" t="s">
        <v>48</v>
      </c>
      <c r="F71" t="s">
        <v>48</v>
      </c>
      <c r="G71" t="s">
        <v>84</v>
      </c>
      <c r="H71" t="s">
        <v>233</v>
      </c>
      <c r="I71" t="s">
        <v>48</v>
      </c>
      <c r="J71" t="s">
        <v>48</v>
      </c>
      <c r="K71" t="s">
        <v>194</v>
      </c>
      <c r="L71" s="22"/>
      <c r="M71"/>
      <c r="O71">
        <v>51</v>
      </c>
      <c r="P71">
        <v>51</v>
      </c>
      <c r="Q71">
        <v>1</v>
      </c>
      <c r="R71">
        <v>0</v>
      </c>
      <c r="S71">
        <v>0</v>
      </c>
      <c r="T71">
        <v>0</v>
      </c>
      <c r="U71">
        <v>0</v>
      </c>
      <c r="V71">
        <v>5425.5280000000002</v>
      </c>
      <c r="W71">
        <v>5209.5439999999999</v>
      </c>
      <c r="X71">
        <v>5064.0640000000003</v>
      </c>
      <c r="Y71">
        <v>5291.732</v>
      </c>
      <c r="Z71">
        <v>5469.8239999999996</v>
      </c>
      <c r="AA71">
        <v>5615.5879999999997</v>
      </c>
      <c r="AB71">
        <v>6003.2920000000004</v>
      </c>
      <c r="AC71">
        <v>5915.0559999999996</v>
      </c>
      <c r="AD71">
        <v>6568.0720000000001</v>
      </c>
      <c r="AE71">
        <v>6773.0479999999998</v>
      </c>
      <c r="AF71">
        <v>7280.2759999999998</v>
      </c>
      <c r="AG71">
        <v>7735.6440000000002</v>
      </c>
      <c r="AH71">
        <v>7960.5</v>
      </c>
      <c r="AI71">
        <v>8135.2039999999997</v>
      </c>
      <c r="AJ71">
        <v>8219.8960000000006</v>
      </c>
      <c r="AK71">
        <v>8363.6319999999996</v>
      </c>
      <c r="AL71">
        <v>8762.0079999999998</v>
      </c>
      <c r="AM71">
        <v>8659.6039999999994</v>
      </c>
      <c r="AN71">
        <v>8260.348</v>
      </c>
      <c r="AO71">
        <v>7891.1279999999997</v>
      </c>
      <c r="AP71">
        <v>8095.3680000000004</v>
      </c>
      <c r="AQ71">
        <v>8501.6239999999998</v>
      </c>
      <c r="AR71">
        <v>6572.54</v>
      </c>
      <c r="AS71">
        <v>5938.1319999999996</v>
      </c>
      <c r="AT71">
        <v>74.745717999999997</v>
      </c>
      <c r="AU71">
        <v>75.513045000000005</v>
      </c>
      <c r="AV71">
        <v>75.751059999999995</v>
      </c>
      <c r="AW71">
        <v>75.410443999999998</v>
      </c>
      <c r="AX71">
        <v>75.08314</v>
      </c>
      <c r="AY71">
        <v>74.398979999999995</v>
      </c>
      <c r="AZ71">
        <v>74.342667000000006</v>
      </c>
      <c r="BA71">
        <v>74.119922000000003</v>
      </c>
      <c r="BB71">
        <v>73.864000000000004</v>
      </c>
      <c r="BC71">
        <v>73.310353000000006</v>
      </c>
      <c r="BD71">
        <v>73.041606999999999</v>
      </c>
      <c r="BE71">
        <v>73.075466000000006</v>
      </c>
      <c r="BF71">
        <v>72.449736999999999</v>
      </c>
      <c r="BG71">
        <v>72.332072999999994</v>
      </c>
      <c r="BH71">
        <v>71.838796000000002</v>
      </c>
      <c r="BI71">
        <v>71.718207000000007</v>
      </c>
      <c r="BJ71">
        <v>71.397479000000004</v>
      </c>
      <c r="BK71">
        <v>71.489369999999994</v>
      </c>
      <c r="BL71">
        <v>72.063162000000005</v>
      </c>
      <c r="BM71">
        <v>72.692156999999995</v>
      </c>
      <c r="BN71">
        <v>72.876991000000004</v>
      </c>
      <c r="BO71">
        <v>73.149979999999999</v>
      </c>
      <c r="BP71">
        <v>73.855926999999994</v>
      </c>
      <c r="BQ71">
        <v>74.599829999999997</v>
      </c>
      <c r="BR71">
        <v>10.133089999999999</v>
      </c>
      <c r="BS71">
        <v>32.737360000000002</v>
      </c>
      <c r="BT71">
        <v>58.151980000000002</v>
      </c>
      <c r="BU71">
        <v>39.028469999999999</v>
      </c>
      <c r="BV71">
        <v>49.528190000000002</v>
      </c>
      <c r="BW71">
        <v>-18.150079999999999</v>
      </c>
      <c r="BX71">
        <v>-61.718470000000003</v>
      </c>
      <c r="BY71">
        <v>-48.679110000000001</v>
      </c>
      <c r="BZ71">
        <v>32.124929999999999</v>
      </c>
      <c r="CA71">
        <v>54.389020000000002</v>
      </c>
      <c r="CB71">
        <v>-78.321830000000006</v>
      </c>
      <c r="CC71">
        <v>-32.776670000000003</v>
      </c>
      <c r="CD71">
        <v>25.086410000000001</v>
      </c>
      <c r="CE71">
        <v>83.022009999999995</v>
      </c>
      <c r="CF71">
        <v>99.236220000000003</v>
      </c>
      <c r="CG71">
        <v>96.967060000000004</v>
      </c>
      <c r="CH71">
        <v>-5.3283659999999999</v>
      </c>
      <c r="CI71">
        <v>491.67959999999999</v>
      </c>
      <c r="CJ71">
        <v>1220.316</v>
      </c>
      <c r="CK71">
        <v>1714.2840000000001</v>
      </c>
      <c r="CL71">
        <v>1238.98</v>
      </c>
      <c r="CM71">
        <v>132.86699999999999</v>
      </c>
      <c r="CN71">
        <v>-103.4365</v>
      </c>
      <c r="CO71">
        <v>-34.015439999999998</v>
      </c>
      <c r="CP71">
        <v>208.61420000000001</v>
      </c>
      <c r="CQ71">
        <v>161.7055</v>
      </c>
      <c r="CR71">
        <v>130.04660000000001</v>
      </c>
      <c r="CS71">
        <v>100.2681</v>
      </c>
      <c r="CT71">
        <v>90.524159999999995</v>
      </c>
      <c r="CU71">
        <v>102.21559999999999</v>
      </c>
      <c r="CV71">
        <v>130.83420000000001</v>
      </c>
      <c r="CW71">
        <v>215.10759999999999</v>
      </c>
      <c r="CX71">
        <v>263.76710000000003</v>
      </c>
      <c r="CY71">
        <v>256.84039999999999</v>
      </c>
      <c r="CZ71">
        <v>245.80629999999999</v>
      </c>
      <c r="DA71">
        <v>152.14060000000001</v>
      </c>
      <c r="DB71">
        <v>90.049350000000004</v>
      </c>
      <c r="DC71">
        <v>235.18719999999999</v>
      </c>
      <c r="DD71">
        <v>298.64729999999997</v>
      </c>
      <c r="DE71">
        <v>385.89069999999998</v>
      </c>
      <c r="DF71">
        <v>611.20320000000004</v>
      </c>
      <c r="DG71">
        <v>523.76199999999994</v>
      </c>
      <c r="DH71">
        <v>367.69490000000002</v>
      </c>
      <c r="DI71">
        <v>287.42469999999997</v>
      </c>
      <c r="DJ71">
        <v>292.48110000000003</v>
      </c>
      <c r="DK71">
        <v>107.3126</v>
      </c>
      <c r="DL71">
        <v>37.81382</v>
      </c>
      <c r="DM71">
        <v>56.591819999999998</v>
      </c>
      <c r="DP71">
        <v>51</v>
      </c>
      <c r="DQ71">
        <v>1.8049999999999999</v>
      </c>
      <c r="DR71">
        <v>1.8049999999999999</v>
      </c>
    </row>
    <row r="72" spans="1:122" x14ac:dyDescent="0.3">
      <c r="A72" t="str">
        <f t="shared" si="1"/>
        <v>OtherDR-CBP, CPP, and ELRP_Elect DA 1-9 Hour ($400)_Average Event Day</v>
      </c>
      <c r="B72" t="s">
        <v>49</v>
      </c>
      <c r="C72" t="s">
        <v>234</v>
      </c>
      <c r="D72" t="s">
        <v>48</v>
      </c>
      <c r="E72" t="s">
        <v>48</v>
      </c>
      <c r="F72" t="s">
        <v>48</v>
      </c>
      <c r="G72" t="s">
        <v>84</v>
      </c>
      <c r="H72" t="s">
        <v>235</v>
      </c>
      <c r="I72" t="s">
        <v>48</v>
      </c>
      <c r="J72" t="s">
        <v>48</v>
      </c>
      <c r="K72" t="s">
        <v>217</v>
      </c>
      <c r="L72" s="22"/>
      <c r="M72"/>
      <c r="Q72">
        <v>1</v>
      </c>
      <c r="R72">
        <v>1</v>
      </c>
      <c r="S72">
        <v>0</v>
      </c>
      <c r="T72">
        <v>1</v>
      </c>
      <c r="U72">
        <v>0</v>
      </c>
      <c r="AT72">
        <v>80.3</v>
      </c>
      <c r="AU72">
        <v>81.2</v>
      </c>
      <c r="AV72">
        <v>81.2</v>
      </c>
      <c r="AW72">
        <v>80</v>
      </c>
      <c r="AX72">
        <v>79.7</v>
      </c>
      <c r="AY72">
        <v>78.2</v>
      </c>
      <c r="AZ72">
        <v>76.5</v>
      </c>
      <c r="BA72">
        <v>75.7</v>
      </c>
      <c r="BB72">
        <v>74.7</v>
      </c>
      <c r="BC72">
        <v>72.900000000000006</v>
      </c>
      <c r="BD72">
        <v>72</v>
      </c>
      <c r="BE72">
        <v>71.099999999999994</v>
      </c>
      <c r="BF72">
        <v>70</v>
      </c>
      <c r="BG72">
        <v>69.55</v>
      </c>
      <c r="BH72">
        <v>68.75</v>
      </c>
      <c r="BI72">
        <v>69.2</v>
      </c>
      <c r="BJ72">
        <v>69.099999999999994</v>
      </c>
      <c r="BK72">
        <v>69.099999999999994</v>
      </c>
      <c r="BL72">
        <v>69.900000000000006</v>
      </c>
      <c r="BM72">
        <v>71.400000000000006</v>
      </c>
      <c r="BN72">
        <v>73.7</v>
      </c>
      <c r="BO72">
        <v>76.099999999999994</v>
      </c>
      <c r="BP72">
        <v>78.3</v>
      </c>
      <c r="BQ72">
        <v>79.2</v>
      </c>
    </row>
    <row r="73" spans="1:122" hidden="1" x14ac:dyDescent="0.3">
      <c r="A73" t="str">
        <f t="shared" si="1"/>
        <v>Size_Grp-20 to 199.99 kW_Elect DA 1-9 Hour ($400)_Average Event Day</v>
      </c>
      <c r="B73" t="s">
        <v>49</v>
      </c>
      <c r="C73" t="s">
        <v>199</v>
      </c>
      <c r="D73" t="s">
        <v>48</v>
      </c>
      <c r="E73" t="s">
        <v>48</v>
      </c>
      <c r="F73" t="s">
        <v>48</v>
      </c>
      <c r="G73" t="s">
        <v>84</v>
      </c>
      <c r="H73" t="s">
        <v>48</v>
      </c>
      <c r="I73" t="s">
        <v>48</v>
      </c>
      <c r="J73" t="s">
        <v>88</v>
      </c>
      <c r="K73" t="s">
        <v>217</v>
      </c>
      <c r="L73" s="22"/>
      <c r="M73"/>
      <c r="O73">
        <v>67</v>
      </c>
      <c r="P73">
        <v>65.400001529999997</v>
      </c>
      <c r="Q73">
        <v>1</v>
      </c>
      <c r="R73">
        <v>0</v>
      </c>
      <c r="S73">
        <v>0</v>
      </c>
      <c r="T73">
        <v>0</v>
      </c>
      <c r="U73">
        <v>0</v>
      </c>
      <c r="V73">
        <v>1390.3793000000001</v>
      </c>
      <c r="W73">
        <v>1362.1093000000001</v>
      </c>
      <c r="X73">
        <v>1325.7636</v>
      </c>
      <c r="Y73">
        <v>1356.6242999999999</v>
      </c>
      <c r="Z73">
        <v>1478.0763999999999</v>
      </c>
      <c r="AA73">
        <v>1646.0817</v>
      </c>
      <c r="AB73">
        <v>2337.0895999999998</v>
      </c>
      <c r="AC73">
        <v>3408.0970000000002</v>
      </c>
      <c r="AD73">
        <v>4193.1890000000003</v>
      </c>
      <c r="AE73">
        <v>4385.3994000000002</v>
      </c>
      <c r="AF73">
        <v>5050.0568999999996</v>
      </c>
      <c r="AG73">
        <v>5278.7708000000002</v>
      </c>
      <c r="AH73">
        <v>5478.0757999999996</v>
      </c>
      <c r="AI73">
        <v>5568.6248999999998</v>
      </c>
      <c r="AJ73">
        <v>5519.3978999999999</v>
      </c>
      <c r="AK73">
        <v>5705.7398000000003</v>
      </c>
      <c r="AL73">
        <v>5914.1521000000002</v>
      </c>
      <c r="AM73">
        <v>5647.2636000000002</v>
      </c>
      <c r="AN73">
        <v>5746.9703</v>
      </c>
      <c r="AO73">
        <v>5125.1931000000004</v>
      </c>
      <c r="AP73">
        <v>4711.6858000000002</v>
      </c>
      <c r="AQ73">
        <v>3294.9128999999998</v>
      </c>
      <c r="AR73">
        <v>2153.5933</v>
      </c>
      <c r="AS73">
        <v>1606.0539000000001</v>
      </c>
      <c r="AT73">
        <v>75.482534000000001</v>
      </c>
      <c r="AU73">
        <v>76.066477000000006</v>
      </c>
      <c r="AV73">
        <v>76.044006999999993</v>
      </c>
      <c r="AW73">
        <v>75.490823000000006</v>
      </c>
      <c r="AX73">
        <v>75.125793000000002</v>
      </c>
      <c r="AY73">
        <v>74.331835999999996</v>
      </c>
      <c r="AZ73">
        <v>74.163985999999994</v>
      </c>
      <c r="BA73">
        <v>73.734859999999998</v>
      </c>
      <c r="BB73">
        <v>73.315652999999998</v>
      </c>
      <c r="BC73">
        <v>72.722808999999998</v>
      </c>
      <c r="BD73">
        <v>72.515416999999999</v>
      </c>
      <c r="BE73">
        <v>72.552256</v>
      </c>
      <c r="BF73">
        <v>71.842433999999997</v>
      </c>
      <c r="BG73">
        <v>71.493024000000005</v>
      </c>
      <c r="BH73">
        <v>71.206811000000002</v>
      </c>
      <c r="BI73">
        <v>71.412493999999995</v>
      </c>
      <c r="BJ73">
        <v>71.527161000000007</v>
      </c>
      <c r="BK73">
        <v>71.900597000000005</v>
      </c>
      <c r="BL73">
        <v>72.541771999999995</v>
      </c>
      <c r="BM73">
        <v>73.335524000000007</v>
      </c>
      <c r="BN73">
        <v>73.717505000000003</v>
      </c>
      <c r="BO73">
        <v>73.999871999999996</v>
      </c>
      <c r="BP73">
        <v>74.779039999999995</v>
      </c>
      <c r="BQ73">
        <v>75.317871999999994</v>
      </c>
      <c r="BR73">
        <v>11.34088</v>
      </c>
      <c r="BS73">
        <v>27.65551</v>
      </c>
      <c r="BT73">
        <v>88.344989999999996</v>
      </c>
      <c r="BU73">
        <v>93.74409</v>
      </c>
      <c r="BV73">
        <v>94.119240000000005</v>
      </c>
      <c r="BW73">
        <v>113.4837</v>
      </c>
      <c r="BX73">
        <v>64.190340000000006</v>
      </c>
      <c r="BY73">
        <v>-55.499769999999998</v>
      </c>
      <c r="BZ73">
        <v>-179.73949999999999</v>
      </c>
      <c r="CA73">
        <v>-74.938190000000006</v>
      </c>
      <c r="CB73">
        <v>-31.81804</v>
      </c>
      <c r="CC73">
        <v>13.326420000000001</v>
      </c>
      <c r="CD73">
        <v>-3.0855769999999998</v>
      </c>
      <c r="CE73">
        <v>33.984540000000003</v>
      </c>
      <c r="CF73">
        <v>100.28959999999999</v>
      </c>
      <c r="CG73">
        <v>-42.711959999999998</v>
      </c>
      <c r="CH73">
        <v>-138.20660000000001</v>
      </c>
      <c r="CI73">
        <v>449.91849999999999</v>
      </c>
      <c r="CJ73">
        <v>496.49610000000001</v>
      </c>
      <c r="CK73">
        <v>810.39200000000005</v>
      </c>
      <c r="CL73">
        <v>213.71690000000001</v>
      </c>
      <c r="CM73">
        <v>-133.8612</v>
      </c>
      <c r="CN73">
        <v>47.032800000000002</v>
      </c>
      <c r="CO73">
        <v>72.828659999999999</v>
      </c>
      <c r="CP73">
        <v>405.43430000000001</v>
      </c>
      <c r="CQ73">
        <v>304.77600000000001</v>
      </c>
      <c r="CR73">
        <v>152.8212</v>
      </c>
      <c r="CS73">
        <v>131.39949999999999</v>
      </c>
      <c r="CT73">
        <v>123.9312</v>
      </c>
      <c r="CU73">
        <v>109.825</v>
      </c>
      <c r="CV73">
        <v>139.81819999999999</v>
      </c>
      <c r="CW73">
        <v>191.9983</v>
      </c>
      <c r="CX73">
        <v>258.46559999999999</v>
      </c>
      <c r="CY73">
        <v>401.13290000000001</v>
      </c>
      <c r="CZ73">
        <v>333.33370000000002</v>
      </c>
      <c r="DA73">
        <v>310.62389999999999</v>
      </c>
      <c r="DB73">
        <v>188.7259</v>
      </c>
      <c r="DC73">
        <v>474.3877</v>
      </c>
      <c r="DD73">
        <v>634.43470000000002</v>
      </c>
      <c r="DE73">
        <v>442.80549999999999</v>
      </c>
      <c r="DF73">
        <v>560.05449999999996</v>
      </c>
      <c r="DG73">
        <v>879.34870000000001</v>
      </c>
      <c r="DH73">
        <v>565.21289999999999</v>
      </c>
      <c r="DI73">
        <v>832.89580000000001</v>
      </c>
      <c r="DJ73">
        <v>573.81129999999996</v>
      </c>
      <c r="DK73">
        <v>107.8231</v>
      </c>
      <c r="DL73">
        <v>31.725999999999999</v>
      </c>
      <c r="DM73">
        <v>72.608159999999998</v>
      </c>
      <c r="DP73">
        <v>67</v>
      </c>
      <c r="DQ73">
        <v>1.3093710000000001</v>
      </c>
      <c r="DR73">
        <v>1.3093714000000001</v>
      </c>
    </row>
    <row r="74" spans="1:122" hidden="1" x14ac:dyDescent="0.3">
      <c r="A74" t="str">
        <f t="shared" si="1"/>
        <v>Size_Grp-20 to 199.99 kW_Elect DA 1-9 Hour ($600)_Average Event Day</v>
      </c>
      <c r="B74" t="s">
        <v>49</v>
      </c>
      <c r="C74" t="s">
        <v>199</v>
      </c>
      <c r="D74" t="s">
        <v>48</v>
      </c>
      <c r="E74" t="s">
        <v>48</v>
      </c>
      <c r="F74" t="s">
        <v>48</v>
      </c>
      <c r="G74" t="s">
        <v>84</v>
      </c>
      <c r="H74" t="s">
        <v>48</v>
      </c>
      <c r="I74" t="s">
        <v>48</v>
      </c>
      <c r="J74" t="s">
        <v>88</v>
      </c>
      <c r="K74" t="s">
        <v>195</v>
      </c>
      <c r="L74" s="22"/>
      <c r="M74"/>
      <c r="O74">
        <v>28</v>
      </c>
      <c r="P74">
        <v>28</v>
      </c>
      <c r="Q74">
        <v>1</v>
      </c>
      <c r="R74">
        <v>0</v>
      </c>
      <c r="S74">
        <v>0</v>
      </c>
      <c r="T74">
        <v>0</v>
      </c>
      <c r="U74">
        <v>0</v>
      </c>
      <c r="V74">
        <v>1599.2325000000001</v>
      </c>
      <c r="W74">
        <v>1553.4875</v>
      </c>
      <c r="X74">
        <v>1548.3575000000001</v>
      </c>
      <c r="Y74">
        <v>1557.77</v>
      </c>
      <c r="Z74">
        <v>1648.9549999999999</v>
      </c>
      <c r="AA74">
        <v>1894.4649999999999</v>
      </c>
      <c r="AB74">
        <v>1946.87</v>
      </c>
      <c r="AC74">
        <v>2057.7950000000001</v>
      </c>
      <c r="AD74">
        <v>2138.6799999999998</v>
      </c>
      <c r="AE74">
        <v>2257.1525000000001</v>
      </c>
      <c r="AF74">
        <v>2448.1374999999998</v>
      </c>
      <c r="AG74">
        <v>2465.8674999999998</v>
      </c>
      <c r="AH74">
        <v>2483.73</v>
      </c>
      <c r="AI74">
        <v>2517.4924999999998</v>
      </c>
      <c r="AJ74">
        <v>2577.31</v>
      </c>
      <c r="AK74">
        <v>2567.2874999999999</v>
      </c>
      <c r="AL74">
        <v>2622.7024999999999</v>
      </c>
      <c r="AM74">
        <v>2187.5075000000002</v>
      </c>
      <c r="AN74">
        <v>2224.1725000000001</v>
      </c>
      <c r="AO74">
        <v>2259.7474999999999</v>
      </c>
      <c r="AP74">
        <v>2138.7125000000001</v>
      </c>
      <c r="AQ74">
        <v>2179.9974999999999</v>
      </c>
      <c r="AR74">
        <v>1841.0074999999999</v>
      </c>
      <c r="AS74">
        <v>1682.0050000000001</v>
      </c>
      <c r="AT74">
        <v>72.294642999999994</v>
      </c>
      <c r="AU74">
        <v>74.473213999999999</v>
      </c>
      <c r="AV74">
        <v>75.571428999999995</v>
      </c>
      <c r="AW74">
        <v>75.946428999999995</v>
      </c>
      <c r="AX74">
        <v>76.803571000000005</v>
      </c>
      <c r="AY74">
        <v>76.803571000000005</v>
      </c>
      <c r="AZ74">
        <v>77.572090000000003</v>
      </c>
      <c r="BA74">
        <v>77.757936999999998</v>
      </c>
      <c r="BB74">
        <v>75.821428999999995</v>
      </c>
      <c r="BC74">
        <v>74.678571000000005</v>
      </c>
      <c r="BD74">
        <v>73.892857000000006</v>
      </c>
      <c r="BE74">
        <v>73.348213999999999</v>
      </c>
      <c r="BF74">
        <v>72.089286000000001</v>
      </c>
      <c r="BG74">
        <v>71.645962999999995</v>
      </c>
      <c r="BH74">
        <v>70.875776000000002</v>
      </c>
      <c r="BI74">
        <v>69.25</v>
      </c>
      <c r="BJ74">
        <v>69.159091000000004</v>
      </c>
      <c r="BK74">
        <v>69.220237999999995</v>
      </c>
      <c r="BL74">
        <v>68.706349000000003</v>
      </c>
      <c r="BM74">
        <v>69.089286000000001</v>
      </c>
      <c r="BN74">
        <v>69.125</v>
      </c>
      <c r="BO74">
        <v>69.571428999999995</v>
      </c>
      <c r="BP74">
        <v>70.535713999999999</v>
      </c>
      <c r="BQ74">
        <v>71.642857000000006</v>
      </c>
      <c r="BR74">
        <v>-7.3290379999999997</v>
      </c>
      <c r="BS74">
        <v>-8.7003599999999999</v>
      </c>
      <c r="BT74">
        <v>-18.490069999999999</v>
      </c>
      <c r="BU74">
        <v>-12.28396</v>
      </c>
      <c r="BV74">
        <v>-16.578859999999999</v>
      </c>
      <c r="BW74">
        <v>12.875590000000001</v>
      </c>
      <c r="BX74">
        <v>-11.112550000000001</v>
      </c>
      <c r="BY74">
        <v>-24.53959</v>
      </c>
      <c r="BZ74">
        <v>3.1614200000000001</v>
      </c>
      <c r="CA74">
        <v>35.964959999999998</v>
      </c>
      <c r="CB74">
        <v>-22.16001</v>
      </c>
      <c r="CC74">
        <v>-0.25366499999999997</v>
      </c>
      <c r="CD74">
        <v>15.51224</v>
      </c>
      <c r="CE74">
        <v>5.3530519999999999</v>
      </c>
      <c r="CF74">
        <v>-24.6447</v>
      </c>
      <c r="CG74">
        <v>-14.04434</v>
      </c>
      <c r="CH74">
        <v>-47.525509999999997</v>
      </c>
      <c r="CI74">
        <v>412.26519999999999</v>
      </c>
      <c r="CJ74">
        <v>328.02170000000001</v>
      </c>
      <c r="CK74">
        <v>166.72479999999999</v>
      </c>
      <c r="CL74">
        <v>162.24420000000001</v>
      </c>
      <c r="CM74">
        <v>-46.191540000000003</v>
      </c>
      <c r="CN74">
        <v>18.08464</v>
      </c>
      <c r="CO74">
        <v>26.28567</v>
      </c>
      <c r="CP74">
        <v>54.48366</v>
      </c>
      <c r="CQ74">
        <v>49.39629</v>
      </c>
      <c r="CR74">
        <v>55.72213</v>
      </c>
      <c r="CS74">
        <v>55.157420000000002</v>
      </c>
      <c r="CT74">
        <v>46.91545</v>
      </c>
      <c r="CU74">
        <v>29.53679</v>
      </c>
      <c r="CV74">
        <v>20.015689999999999</v>
      </c>
      <c r="CW74">
        <v>25.679040000000001</v>
      </c>
      <c r="CX74">
        <v>29.368549999999999</v>
      </c>
      <c r="CY74">
        <v>44.294620000000002</v>
      </c>
      <c r="CZ74">
        <v>37.390059999999998</v>
      </c>
      <c r="DA74">
        <v>20.93713</v>
      </c>
      <c r="DB74">
        <v>17.302969999999998</v>
      </c>
      <c r="DC74">
        <v>37.921990000000001</v>
      </c>
      <c r="DD74">
        <v>58.762300000000003</v>
      </c>
      <c r="DE74">
        <v>69.184460000000001</v>
      </c>
      <c r="DF74">
        <v>55.85342</v>
      </c>
      <c r="DG74">
        <v>39.873849999999997</v>
      </c>
      <c r="DH74">
        <v>44.170830000000002</v>
      </c>
      <c r="DI74">
        <v>41.099229999999999</v>
      </c>
      <c r="DJ74">
        <v>40.503120000000003</v>
      </c>
      <c r="DK74">
        <v>14.11467</v>
      </c>
      <c r="DL74">
        <v>5.221673</v>
      </c>
      <c r="DM74">
        <v>11.56396</v>
      </c>
      <c r="DP74">
        <v>28</v>
      </c>
      <c r="DQ74">
        <v>0.71079999999999999</v>
      </c>
      <c r="DR74">
        <v>0.71080001000000004</v>
      </c>
    </row>
    <row r="75" spans="1:122" hidden="1" x14ac:dyDescent="0.3">
      <c r="A75" t="str">
        <f t="shared" ref="A75:A138" si="2">C75&amp;"_"&amp;K75&amp;"_"&amp;IF(L75="","Average Event Day",L75&amp;"_"&amp;M75&amp;"-"&amp;N75)</f>
        <v>Size_Grp-20 to 199.99 kW_Elect DO 1-9 Hour ($400)_Average Event Day</v>
      </c>
      <c r="B75" t="s">
        <v>49</v>
      </c>
      <c r="C75" t="s">
        <v>199</v>
      </c>
      <c r="D75" t="s">
        <v>48</v>
      </c>
      <c r="E75" t="s">
        <v>48</v>
      </c>
      <c r="F75" t="s">
        <v>48</v>
      </c>
      <c r="G75" t="s">
        <v>84</v>
      </c>
      <c r="H75" t="s">
        <v>48</v>
      </c>
      <c r="I75" t="s">
        <v>48</v>
      </c>
      <c r="J75" t="s">
        <v>88</v>
      </c>
      <c r="K75" t="s">
        <v>194</v>
      </c>
      <c r="L75" s="22"/>
      <c r="M75"/>
      <c r="O75">
        <v>50</v>
      </c>
      <c r="P75">
        <v>50</v>
      </c>
      <c r="Q75">
        <v>1</v>
      </c>
      <c r="R75">
        <v>0</v>
      </c>
      <c r="S75">
        <v>0</v>
      </c>
      <c r="T75">
        <v>0</v>
      </c>
      <c r="U75">
        <v>0</v>
      </c>
      <c r="V75">
        <v>5166.9040000000005</v>
      </c>
      <c r="W75">
        <v>4955.7520000000004</v>
      </c>
      <c r="X75">
        <v>4811.1360000000004</v>
      </c>
      <c r="Y75">
        <v>5042.1959999999999</v>
      </c>
      <c r="Z75">
        <v>5217.3760000000002</v>
      </c>
      <c r="AA75">
        <v>5367.8760000000002</v>
      </c>
      <c r="AB75">
        <v>5738.6840000000002</v>
      </c>
      <c r="AC75">
        <v>5634.8959999999997</v>
      </c>
      <c r="AD75">
        <v>6225.3519999999999</v>
      </c>
      <c r="AE75">
        <v>6397.56</v>
      </c>
      <c r="AF75">
        <v>6879.3159999999998</v>
      </c>
      <c r="AG75">
        <v>7305.5640000000003</v>
      </c>
      <c r="AH75">
        <v>7520.884</v>
      </c>
      <c r="AI75">
        <v>7687.3</v>
      </c>
      <c r="AJ75">
        <v>7772.4080000000004</v>
      </c>
      <c r="AK75">
        <v>7917.7439999999997</v>
      </c>
      <c r="AL75">
        <v>8333.9439999999995</v>
      </c>
      <c r="AM75">
        <v>8275.7639999999992</v>
      </c>
      <c r="AN75">
        <v>7926.94</v>
      </c>
      <c r="AO75">
        <v>7600.2160000000003</v>
      </c>
      <c r="AP75">
        <v>7779.3680000000004</v>
      </c>
      <c r="AQ75">
        <v>8150.52</v>
      </c>
      <c r="AR75">
        <v>6283.7079999999996</v>
      </c>
      <c r="AS75">
        <v>5660.34</v>
      </c>
      <c r="AT75">
        <v>74.479617000000005</v>
      </c>
      <c r="AU75">
        <v>75.219583</v>
      </c>
      <c r="AV75">
        <v>75.450417000000002</v>
      </c>
      <c r="AW75">
        <v>75.146749999999997</v>
      </c>
      <c r="AX75">
        <v>74.844871999999995</v>
      </c>
      <c r="AY75">
        <v>74.193771999999996</v>
      </c>
      <c r="AZ75">
        <v>74.195592000000005</v>
      </c>
      <c r="BA75">
        <v>74.013632999999999</v>
      </c>
      <c r="BB75">
        <v>73.788979999999995</v>
      </c>
      <c r="BC75">
        <v>73.308653000000007</v>
      </c>
      <c r="BD75">
        <v>73.058000000000007</v>
      </c>
      <c r="BE75">
        <v>73.132000000000005</v>
      </c>
      <c r="BF75">
        <v>72.522000000000006</v>
      </c>
      <c r="BG75">
        <v>72.409073000000006</v>
      </c>
      <c r="BH75">
        <v>71.936877999999993</v>
      </c>
      <c r="BI75">
        <v>71.802439000000007</v>
      </c>
      <c r="BJ75">
        <v>71.493804999999995</v>
      </c>
      <c r="BK75">
        <v>71.585081000000002</v>
      </c>
      <c r="BL75">
        <v>72.144174000000007</v>
      </c>
      <c r="BM75">
        <v>72.73</v>
      </c>
      <c r="BN75">
        <v>72.846000000000004</v>
      </c>
      <c r="BO75">
        <v>73.023332999999994</v>
      </c>
      <c r="BP75">
        <v>73.666781999999998</v>
      </c>
      <c r="BQ75">
        <v>74.384440999999995</v>
      </c>
      <c r="BR75">
        <v>9.2533069999999995</v>
      </c>
      <c r="BS75">
        <v>30.89405</v>
      </c>
      <c r="BT75">
        <v>59.929670000000002</v>
      </c>
      <c r="BU75">
        <v>42.110509999999998</v>
      </c>
      <c r="BV75">
        <v>52.181429999999999</v>
      </c>
      <c r="BW75">
        <v>-18.452249999999999</v>
      </c>
      <c r="BX75">
        <v>-54.06756</v>
      </c>
      <c r="BY75">
        <v>-50.647069999999999</v>
      </c>
      <c r="BZ75">
        <v>29.545089999999998</v>
      </c>
      <c r="CA75">
        <v>48.51493</v>
      </c>
      <c r="CB75">
        <v>-82.59787</v>
      </c>
      <c r="CC75">
        <v>-29.264109999999999</v>
      </c>
      <c r="CD75">
        <v>28.692080000000001</v>
      </c>
      <c r="CE75">
        <v>81.409210000000002</v>
      </c>
      <c r="CF75">
        <v>92.975970000000004</v>
      </c>
      <c r="CG75">
        <v>87.499549999999999</v>
      </c>
      <c r="CH75">
        <v>-23.12677</v>
      </c>
      <c r="CI75">
        <v>441.81549999999999</v>
      </c>
      <c r="CJ75">
        <v>1130.0309999999999</v>
      </c>
      <c r="CK75">
        <v>1597.86</v>
      </c>
      <c r="CL75">
        <v>1164.4929999999999</v>
      </c>
      <c r="CM75">
        <v>121.9111</v>
      </c>
      <c r="CN75">
        <v>-98.006320000000002</v>
      </c>
      <c r="CO75">
        <v>-27.328939999999999</v>
      </c>
      <c r="CP75">
        <v>205.53819999999999</v>
      </c>
      <c r="CQ75">
        <v>159.02459999999999</v>
      </c>
      <c r="CR75">
        <v>126.6789</v>
      </c>
      <c r="CS75">
        <v>98.880899999999997</v>
      </c>
      <c r="CT75">
        <v>89.776020000000003</v>
      </c>
      <c r="CU75">
        <v>100.901</v>
      </c>
      <c r="CV75">
        <v>129.4607</v>
      </c>
      <c r="CW75">
        <v>209.82230000000001</v>
      </c>
      <c r="CX75">
        <v>261.08789999999999</v>
      </c>
      <c r="CY75">
        <v>253.2645</v>
      </c>
      <c r="CZ75">
        <v>238.654</v>
      </c>
      <c r="DA75">
        <v>151.37690000000001</v>
      </c>
      <c r="DB75">
        <v>86.475849999999994</v>
      </c>
      <c r="DC75">
        <v>233.1379</v>
      </c>
      <c r="DD75">
        <v>295.77589999999998</v>
      </c>
      <c r="DE75">
        <v>382.33359999999999</v>
      </c>
      <c r="DF75">
        <v>605.87609999999995</v>
      </c>
      <c r="DG75">
        <v>516.16849999999999</v>
      </c>
      <c r="DH75">
        <v>359.68689999999998</v>
      </c>
      <c r="DI75">
        <v>283.65199999999999</v>
      </c>
      <c r="DJ75">
        <v>288.51659999999998</v>
      </c>
      <c r="DK75">
        <v>105.3309</v>
      </c>
      <c r="DL75">
        <v>37.304639999999999</v>
      </c>
      <c r="DM75">
        <v>54.676259999999999</v>
      </c>
      <c r="DP75">
        <v>50</v>
      </c>
      <c r="DQ75">
        <v>1.7696080000000001</v>
      </c>
      <c r="DR75">
        <v>1.7696079</v>
      </c>
    </row>
    <row r="76" spans="1:122" x14ac:dyDescent="0.3">
      <c r="A76" t="str">
        <f t="shared" si="2"/>
        <v>Size_Grp-200 kW and above_Elect DA 1-9 Hour ($400)_Average Event Day</v>
      </c>
      <c r="B76" t="s">
        <v>49</v>
      </c>
      <c r="C76" t="s">
        <v>200</v>
      </c>
      <c r="D76" t="s">
        <v>48</v>
      </c>
      <c r="E76" t="s">
        <v>48</v>
      </c>
      <c r="F76" t="s">
        <v>48</v>
      </c>
      <c r="G76" t="s">
        <v>84</v>
      </c>
      <c r="H76" t="s">
        <v>48</v>
      </c>
      <c r="I76" t="s">
        <v>48</v>
      </c>
      <c r="J76" t="s">
        <v>89</v>
      </c>
      <c r="K76" t="s">
        <v>217</v>
      </c>
      <c r="L76" s="22"/>
      <c r="M76"/>
      <c r="Q76">
        <v>1</v>
      </c>
      <c r="R76">
        <v>1</v>
      </c>
      <c r="S76">
        <v>0</v>
      </c>
      <c r="T76">
        <v>1</v>
      </c>
      <c r="U76">
        <v>0</v>
      </c>
      <c r="AT76">
        <v>73.466667000000001</v>
      </c>
      <c r="AU76">
        <v>75.8</v>
      </c>
      <c r="AV76">
        <v>76.466667000000001</v>
      </c>
      <c r="AW76">
        <v>77.066666999999995</v>
      </c>
      <c r="AX76">
        <v>76.866667000000007</v>
      </c>
      <c r="AY76">
        <v>76.599999999999994</v>
      </c>
      <c r="AZ76">
        <v>77.066666999999995</v>
      </c>
      <c r="BA76">
        <v>77.533332999999999</v>
      </c>
      <c r="BB76">
        <v>77.400000000000006</v>
      </c>
      <c r="BC76">
        <v>76.066666999999995</v>
      </c>
      <c r="BD76">
        <v>74.466667000000001</v>
      </c>
      <c r="BE76">
        <v>74.400000000000006</v>
      </c>
      <c r="BF76">
        <v>72.866667000000007</v>
      </c>
      <c r="BG76">
        <v>72.066666999999995</v>
      </c>
      <c r="BH76">
        <v>72</v>
      </c>
      <c r="BI76">
        <v>71.599999999999994</v>
      </c>
      <c r="BJ76">
        <v>70.333332999999996</v>
      </c>
      <c r="BK76">
        <v>70.400000000000006</v>
      </c>
      <c r="BL76">
        <v>70.866667000000007</v>
      </c>
      <c r="BM76">
        <v>71.133332999999993</v>
      </c>
      <c r="BN76">
        <v>70.133332999999993</v>
      </c>
      <c r="BO76">
        <v>70.333332999999996</v>
      </c>
      <c r="BP76">
        <v>71.266666999999998</v>
      </c>
      <c r="BQ76">
        <v>73.8</v>
      </c>
    </row>
    <row r="77" spans="1:122" x14ac:dyDescent="0.3">
      <c r="A77" t="str">
        <f t="shared" si="2"/>
        <v>Size_Grp-200 kW and above_Elect DA 1-9 Hour ($600)_Average Event Day</v>
      </c>
      <c r="B77" t="s">
        <v>49</v>
      </c>
      <c r="C77" t="s">
        <v>200</v>
      </c>
      <c r="D77" t="s">
        <v>48</v>
      </c>
      <c r="E77" t="s">
        <v>48</v>
      </c>
      <c r="F77" t="s">
        <v>48</v>
      </c>
      <c r="G77" t="s">
        <v>84</v>
      </c>
      <c r="H77" t="s">
        <v>48</v>
      </c>
      <c r="I77" t="s">
        <v>48</v>
      </c>
      <c r="J77" t="s">
        <v>89</v>
      </c>
      <c r="K77" t="s">
        <v>195</v>
      </c>
      <c r="L77" s="22"/>
      <c r="M77"/>
      <c r="Q77">
        <v>1</v>
      </c>
      <c r="R77">
        <v>1</v>
      </c>
      <c r="S77">
        <v>0</v>
      </c>
      <c r="T77">
        <v>1</v>
      </c>
      <c r="U77">
        <v>0</v>
      </c>
      <c r="AT77">
        <v>68.25</v>
      </c>
      <c r="AU77">
        <v>68</v>
      </c>
      <c r="AV77">
        <v>68</v>
      </c>
      <c r="AW77">
        <v>68.75</v>
      </c>
      <c r="AX77">
        <v>70.75</v>
      </c>
      <c r="AY77">
        <v>72</v>
      </c>
      <c r="AZ77">
        <v>74.25</v>
      </c>
      <c r="BA77">
        <v>76.75</v>
      </c>
      <c r="BB77">
        <v>77</v>
      </c>
      <c r="BC77">
        <v>77.25</v>
      </c>
      <c r="BD77">
        <v>75.5</v>
      </c>
      <c r="BE77">
        <v>74.375</v>
      </c>
      <c r="BF77">
        <v>75</v>
      </c>
      <c r="BG77">
        <v>73.625</v>
      </c>
      <c r="BH77">
        <v>71.625</v>
      </c>
      <c r="BI77">
        <v>70.75</v>
      </c>
      <c r="BJ77">
        <v>69.75</v>
      </c>
      <c r="BK77">
        <v>69.5</v>
      </c>
      <c r="BL77">
        <v>69</v>
      </c>
      <c r="BM77">
        <v>69</v>
      </c>
      <c r="BN77">
        <v>69.25</v>
      </c>
      <c r="BO77">
        <v>69</v>
      </c>
      <c r="BP77">
        <v>68.5</v>
      </c>
      <c r="BQ77">
        <v>68.5</v>
      </c>
    </row>
    <row r="78" spans="1:122" x14ac:dyDescent="0.3">
      <c r="A78" t="str">
        <f t="shared" si="2"/>
        <v>Size_Grp-200 kW and above_Elect DO 1-9 Hour ($400)_Average Event Day</v>
      </c>
      <c r="B78" t="s">
        <v>49</v>
      </c>
      <c r="C78" t="s">
        <v>200</v>
      </c>
      <c r="D78" t="s">
        <v>48</v>
      </c>
      <c r="E78" t="s">
        <v>48</v>
      </c>
      <c r="F78" t="s">
        <v>48</v>
      </c>
      <c r="G78" t="s">
        <v>84</v>
      </c>
      <c r="H78" t="s">
        <v>48</v>
      </c>
      <c r="I78" t="s">
        <v>48</v>
      </c>
      <c r="J78" t="s">
        <v>89</v>
      </c>
      <c r="K78" t="s">
        <v>194</v>
      </c>
      <c r="L78" s="22"/>
      <c r="M78"/>
      <c r="Q78">
        <v>1</v>
      </c>
      <c r="R78">
        <v>1</v>
      </c>
      <c r="S78">
        <v>0</v>
      </c>
      <c r="T78">
        <v>1</v>
      </c>
      <c r="U78">
        <v>0</v>
      </c>
      <c r="AT78">
        <v>87.8</v>
      </c>
      <c r="AU78">
        <v>90</v>
      </c>
      <c r="AV78">
        <v>90.6</v>
      </c>
      <c r="AW78">
        <v>88.4</v>
      </c>
      <c r="AX78">
        <v>86.8</v>
      </c>
      <c r="AY78">
        <v>84.4</v>
      </c>
      <c r="AZ78">
        <v>81.599999999999994</v>
      </c>
      <c r="BA78">
        <v>79.400000000000006</v>
      </c>
      <c r="BB78">
        <v>77.599999999999994</v>
      </c>
      <c r="BC78">
        <v>73.400000000000006</v>
      </c>
      <c r="BD78">
        <v>72.400000000000006</v>
      </c>
      <c r="BE78">
        <v>70.599999999999994</v>
      </c>
      <c r="BF78">
        <v>69.2</v>
      </c>
      <c r="BG78">
        <v>69</v>
      </c>
      <c r="BH78">
        <v>67.599999999999994</v>
      </c>
      <c r="BI78">
        <v>68</v>
      </c>
      <c r="BJ78">
        <v>67.2</v>
      </c>
      <c r="BK78">
        <v>66.8</v>
      </c>
      <c r="BL78">
        <v>68</v>
      </c>
      <c r="BM78">
        <v>70.8</v>
      </c>
      <c r="BN78">
        <v>74.400000000000006</v>
      </c>
      <c r="BO78">
        <v>79.400000000000006</v>
      </c>
      <c r="BP78">
        <v>83.2</v>
      </c>
      <c r="BQ78">
        <v>85.2</v>
      </c>
    </row>
    <row r="79" spans="1:122" x14ac:dyDescent="0.3">
      <c r="A79" t="str">
        <f t="shared" si="2"/>
        <v>Size_Grp-Below 20 kW_Elect DA 1-9 Hour ($600)_Average Event Day</v>
      </c>
      <c r="B79" t="s">
        <v>49</v>
      </c>
      <c r="C79" t="s">
        <v>215</v>
      </c>
      <c r="D79" t="s">
        <v>48</v>
      </c>
      <c r="E79" t="s">
        <v>48</v>
      </c>
      <c r="F79" t="s">
        <v>48</v>
      </c>
      <c r="G79" t="s">
        <v>84</v>
      </c>
      <c r="H79" t="s">
        <v>48</v>
      </c>
      <c r="I79" t="s">
        <v>48</v>
      </c>
      <c r="J79" t="s">
        <v>216</v>
      </c>
      <c r="K79" t="s">
        <v>195</v>
      </c>
      <c r="L79" s="22"/>
      <c r="M79"/>
      <c r="Q79">
        <v>1</v>
      </c>
      <c r="R79">
        <v>1</v>
      </c>
      <c r="S79">
        <v>0</v>
      </c>
      <c r="T79">
        <v>1</v>
      </c>
      <c r="U79">
        <v>0</v>
      </c>
      <c r="AT79">
        <v>68.5625</v>
      </c>
      <c r="AU79">
        <v>69.4375</v>
      </c>
      <c r="AV79">
        <v>70.75</v>
      </c>
      <c r="AW79">
        <v>71.625</v>
      </c>
      <c r="AX79">
        <v>74.125</v>
      </c>
      <c r="AY79">
        <v>74.75</v>
      </c>
      <c r="AZ79">
        <v>75.625</v>
      </c>
      <c r="BA79">
        <v>77.125</v>
      </c>
      <c r="BB79">
        <v>75.75</v>
      </c>
      <c r="BC79">
        <v>75.75</v>
      </c>
      <c r="BD79">
        <v>74.375</v>
      </c>
      <c r="BE79">
        <v>74</v>
      </c>
      <c r="BF79">
        <v>72.25</v>
      </c>
      <c r="BG79">
        <v>71.25</v>
      </c>
      <c r="BH79">
        <v>70</v>
      </c>
      <c r="BI79">
        <v>68.5</v>
      </c>
      <c r="BJ79">
        <v>67.75</v>
      </c>
      <c r="BK79">
        <v>67.625</v>
      </c>
      <c r="BL79">
        <v>67.875</v>
      </c>
      <c r="BM79">
        <v>67.875</v>
      </c>
      <c r="BN79">
        <v>68.25</v>
      </c>
      <c r="BO79">
        <v>67.75</v>
      </c>
      <c r="BP79">
        <v>67.75</v>
      </c>
      <c r="BQ79">
        <v>67.625</v>
      </c>
    </row>
    <row r="80" spans="1:122" hidden="1" x14ac:dyDescent="0.3">
      <c r="A80" t="str">
        <f t="shared" si="2"/>
        <v>Aggregator-CPOWER_All Day Ahead_45134_20-21</v>
      </c>
      <c r="B80" t="s">
        <v>49</v>
      </c>
      <c r="C80" t="s">
        <v>202</v>
      </c>
      <c r="D80" t="s">
        <v>48</v>
      </c>
      <c r="E80" t="s">
        <v>203</v>
      </c>
      <c r="F80" t="s">
        <v>48</v>
      </c>
      <c r="G80" t="s">
        <v>84</v>
      </c>
      <c r="H80" t="s">
        <v>48</v>
      </c>
      <c r="I80" t="s">
        <v>48</v>
      </c>
      <c r="J80" t="s">
        <v>48</v>
      </c>
      <c r="K80" t="s">
        <v>204</v>
      </c>
      <c r="L80" s="22">
        <v>45134</v>
      </c>
      <c r="M80">
        <v>20</v>
      </c>
      <c r="N80">
        <v>21</v>
      </c>
      <c r="O80">
        <v>70</v>
      </c>
      <c r="P80">
        <v>68</v>
      </c>
      <c r="Q80">
        <v>1</v>
      </c>
      <c r="R80">
        <v>0</v>
      </c>
      <c r="S80">
        <v>0</v>
      </c>
      <c r="T80">
        <v>0</v>
      </c>
      <c r="U80">
        <v>0</v>
      </c>
      <c r="V80">
        <v>1800.3176000000001</v>
      </c>
      <c r="W80">
        <v>1768.2824000000001</v>
      </c>
      <c r="X80">
        <v>1654.4087999999999</v>
      </c>
      <c r="Y80">
        <v>1926.1529</v>
      </c>
      <c r="Z80">
        <v>2290.7294000000002</v>
      </c>
      <c r="AA80">
        <v>2357.3323999999998</v>
      </c>
      <c r="AB80">
        <v>3177.1559000000002</v>
      </c>
      <c r="AC80">
        <v>4480.9058999999997</v>
      </c>
      <c r="AD80">
        <v>5171.9294</v>
      </c>
      <c r="AE80">
        <v>5226.2824000000001</v>
      </c>
      <c r="AF80">
        <v>6077.2764999999999</v>
      </c>
      <c r="AG80">
        <v>6511.2559000000001</v>
      </c>
      <c r="AH80">
        <v>7013.8558999999996</v>
      </c>
      <c r="AI80">
        <v>6942.4558999999999</v>
      </c>
      <c r="AJ80">
        <v>6735.2764999999999</v>
      </c>
      <c r="AK80">
        <v>6857.7559000000001</v>
      </c>
      <c r="AL80">
        <v>6904.0587999999998</v>
      </c>
      <c r="AM80">
        <v>7378.6175999999996</v>
      </c>
      <c r="AN80">
        <v>7152.1265000000003</v>
      </c>
      <c r="AO80">
        <v>5559.6471000000001</v>
      </c>
      <c r="AP80">
        <v>4696.5882000000001</v>
      </c>
      <c r="AQ80">
        <v>3508.3175999999999</v>
      </c>
      <c r="AR80">
        <v>2311.0500000000002</v>
      </c>
      <c r="AS80">
        <v>1709.1324</v>
      </c>
      <c r="AT80">
        <v>75.895522</v>
      </c>
      <c r="AU80">
        <v>76.235293999999996</v>
      </c>
      <c r="AV80">
        <v>76.617647000000005</v>
      </c>
      <c r="AW80">
        <v>77.117647000000005</v>
      </c>
      <c r="AX80">
        <v>75.838234999999997</v>
      </c>
      <c r="AY80">
        <v>74.264706000000004</v>
      </c>
      <c r="AZ80">
        <v>72.720588000000006</v>
      </c>
      <c r="BA80">
        <v>72.323528999999994</v>
      </c>
      <c r="BB80">
        <v>72.161765000000003</v>
      </c>
      <c r="BC80">
        <v>71.705882000000003</v>
      </c>
      <c r="BD80">
        <v>71.161765000000003</v>
      </c>
      <c r="BE80">
        <v>71.382352999999995</v>
      </c>
      <c r="BF80">
        <v>70.911765000000003</v>
      </c>
      <c r="BG80">
        <v>71.558824000000001</v>
      </c>
      <c r="BH80">
        <v>71.058824000000001</v>
      </c>
      <c r="BI80">
        <v>71.382352999999995</v>
      </c>
      <c r="BJ80">
        <v>71.044117999999997</v>
      </c>
      <c r="BK80">
        <v>71.632352999999995</v>
      </c>
      <c r="BL80">
        <v>72.867647000000005</v>
      </c>
      <c r="BM80">
        <v>73.639706000000004</v>
      </c>
      <c r="BN80">
        <v>74.161765000000003</v>
      </c>
      <c r="BO80">
        <v>73.544117999999997</v>
      </c>
      <c r="BP80">
        <v>73.313433000000003</v>
      </c>
      <c r="BQ80">
        <v>74.194029999999998</v>
      </c>
      <c r="BR80">
        <v>184.10720000000001</v>
      </c>
      <c r="BS80">
        <v>18.24877</v>
      </c>
      <c r="BT80">
        <v>157.31370000000001</v>
      </c>
      <c r="BU80">
        <v>129.9573</v>
      </c>
      <c r="BV80">
        <v>-33.292000000000002</v>
      </c>
      <c r="BW80">
        <v>96.10839</v>
      </c>
      <c r="BX80">
        <v>192.45689999999999</v>
      </c>
      <c r="BY80">
        <v>-164.07830000000001</v>
      </c>
      <c r="BZ80">
        <v>-262.07659999999998</v>
      </c>
      <c r="CA80">
        <v>124.16200000000001</v>
      </c>
      <c r="CB80">
        <v>125.7937</v>
      </c>
      <c r="CC80">
        <v>-23.976970000000001</v>
      </c>
      <c r="CD80">
        <v>-126.405</v>
      </c>
      <c r="CE80">
        <v>16.382239999999999</v>
      </c>
      <c r="CF80">
        <v>113.584</v>
      </c>
      <c r="CG80">
        <v>-221.0752</v>
      </c>
      <c r="CH80">
        <v>-174.42420000000001</v>
      </c>
      <c r="CI80">
        <v>-413.452</v>
      </c>
      <c r="CJ80">
        <v>-188.25110000000001</v>
      </c>
      <c r="CK80">
        <v>1185.049</v>
      </c>
      <c r="CL80">
        <v>540.71230000000003</v>
      </c>
      <c r="CM80">
        <v>-263.86439999999999</v>
      </c>
      <c r="CN80">
        <v>85.83417</v>
      </c>
      <c r="CO80">
        <v>166.4323</v>
      </c>
      <c r="CP80">
        <v>6783.7929999999997</v>
      </c>
      <c r="CQ80">
        <v>24850.1</v>
      </c>
      <c r="CR80">
        <v>19983.71</v>
      </c>
      <c r="CS80">
        <v>3449.5920000000001</v>
      </c>
      <c r="CT80">
        <v>1913.3710000000001</v>
      </c>
      <c r="CU80">
        <v>1455.4849999999999</v>
      </c>
      <c r="CV80">
        <v>1854.242</v>
      </c>
      <c r="CW80">
        <v>2891.3510000000001</v>
      </c>
      <c r="CX80">
        <v>3349.1370000000002</v>
      </c>
      <c r="CY80">
        <v>9814.3459999999995</v>
      </c>
      <c r="CZ80">
        <v>8408.3189999999995</v>
      </c>
      <c r="DA80">
        <v>14596.52</v>
      </c>
      <c r="DB80">
        <v>2688.0369999999998</v>
      </c>
      <c r="DC80">
        <v>28967.52</v>
      </c>
      <c r="DD80">
        <v>32471.9</v>
      </c>
      <c r="DE80">
        <v>18793.87</v>
      </c>
      <c r="DF80">
        <v>34066.800000000003</v>
      </c>
      <c r="DG80">
        <v>33987.660000000003</v>
      </c>
      <c r="DH80">
        <v>9513.8629999999994</v>
      </c>
      <c r="DI80">
        <v>15277.92</v>
      </c>
      <c r="DJ80">
        <v>6650.17</v>
      </c>
      <c r="DK80">
        <v>2950.5650000000001</v>
      </c>
      <c r="DL80">
        <v>1466.18</v>
      </c>
      <c r="DM80">
        <v>1069.0820000000001</v>
      </c>
      <c r="DN80">
        <v>20</v>
      </c>
      <c r="DO80">
        <v>21</v>
      </c>
      <c r="DP80">
        <v>70</v>
      </c>
      <c r="DQ80">
        <v>1.3049999999999999</v>
      </c>
      <c r="DR80">
        <v>1.3049999999999999</v>
      </c>
    </row>
    <row r="81" spans="1:122" hidden="1" x14ac:dyDescent="0.3">
      <c r="A81" t="str">
        <f t="shared" si="2"/>
        <v>Aggregator-CPOWER_All Day Ahead_45135_20-21</v>
      </c>
      <c r="B81" t="s">
        <v>49</v>
      </c>
      <c r="C81" t="s">
        <v>202</v>
      </c>
      <c r="D81" t="s">
        <v>48</v>
      </c>
      <c r="E81" t="s">
        <v>203</v>
      </c>
      <c r="F81" t="s">
        <v>48</v>
      </c>
      <c r="G81" t="s">
        <v>84</v>
      </c>
      <c r="H81" t="s">
        <v>48</v>
      </c>
      <c r="I81" t="s">
        <v>48</v>
      </c>
      <c r="J81" t="s">
        <v>48</v>
      </c>
      <c r="K81" t="s">
        <v>204</v>
      </c>
      <c r="L81" s="22">
        <v>45135</v>
      </c>
      <c r="M81">
        <v>20</v>
      </c>
      <c r="N81">
        <v>21</v>
      </c>
      <c r="O81">
        <v>70</v>
      </c>
      <c r="P81">
        <v>68</v>
      </c>
      <c r="Q81">
        <v>1</v>
      </c>
      <c r="R81">
        <v>0</v>
      </c>
      <c r="S81">
        <v>0</v>
      </c>
      <c r="T81">
        <v>0</v>
      </c>
      <c r="U81">
        <v>0</v>
      </c>
      <c r="V81">
        <v>1682.3676</v>
      </c>
      <c r="W81">
        <v>2018.5941</v>
      </c>
      <c r="X81">
        <v>2001.6088</v>
      </c>
      <c r="Y81">
        <v>1972.0853</v>
      </c>
      <c r="Z81">
        <v>2299.9529000000002</v>
      </c>
      <c r="AA81">
        <v>2266.7029000000002</v>
      </c>
      <c r="AB81">
        <v>3035.0765000000001</v>
      </c>
      <c r="AC81">
        <v>4517.1000000000004</v>
      </c>
      <c r="AD81">
        <v>5199.7235000000001</v>
      </c>
      <c r="AE81">
        <v>4867.5735000000004</v>
      </c>
      <c r="AF81">
        <v>5752.8059000000003</v>
      </c>
      <c r="AG81">
        <v>6122.1175999999996</v>
      </c>
      <c r="AH81">
        <v>6360.6117999999997</v>
      </c>
      <c r="AI81">
        <v>6587.8235000000004</v>
      </c>
      <c r="AJ81">
        <v>6509.7323999999999</v>
      </c>
      <c r="AK81">
        <v>6912.4794000000002</v>
      </c>
      <c r="AL81">
        <v>6721.3793999999998</v>
      </c>
      <c r="AM81">
        <v>7338.8824000000004</v>
      </c>
      <c r="AN81">
        <v>7461.5470999999998</v>
      </c>
      <c r="AO81">
        <v>5333.8352999999997</v>
      </c>
      <c r="AP81">
        <v>5146.6881999999996</v>
      </c>
      <c r="AQ81">
        <v>3836</v>
      </c>
      <c r="AR81">
        <v>2341.5205999999998</v>
      </c>
      <c r="AS81">
        <v>1923.9911999999999</v>
      </c>
      <c r="AT81">
        <v>73</v>
      </c>
      <c r="AU81">
        <v>73.955882000000003</v>
      </c>
      <c r="AV81">
        <v>73.955882000000003</v>
      </c>
      <c r="AW81">
        <v>73</v>
      </c>
      <c r="AX81">
        <v>72.870968000000005</v>
      </c>
      <c r="AY81">
        <v>71.935484000000002</v>
      </c>
      <c r="AZ81">
        <v>71.532257999999999</v>
      </c>
      <c r="BA81">
        <v>71.323528999999994</v>
      </c>
      <c r="BB81">
        <v>72.132352999999995</v>
      </c>
      <c r="BC81">
        <v>72.044117999999997</v>
      </c>
      <c r="BD81">
        <v>71.485293999999996</v>
      </c>
      <c r="BE81">
        <v>71.235293999999996</v>
      </c>
      <c r="BF81">
        <v>70.147058999999999</v>
      </c>
      <c r="BG81">
        <v>69.073528999999994</v>
      </c>
      <c r="BH81">
        <v>68.647058999999999</v>
      </c>
      <c r="BI81">
        <v>69.323528999999994</v>
      </c>
      <c r="BJ81">
        <v>69.470588000000006</v>
      </c>
      <c r="BK81">
        <v>70.441175999999999</v>
      </c>
      <c r="BL81">
        <v>71.279411999999994</v>
      </c>
      <c r="BM81">
        <v>71.794117999999997</v>
      </c>
      <c r="BN81">
        <v>71.455882000000003</v>
      </c>
      <c r="BO81">
        <v>70.955882000000003</v>
      </c>
      <c r="BP81">
        <v>71.676471000000006</v>
      </c>
      <c r="BQ81">
        <v>71.955882000000003</v>
      </c>
      <c r="BR81">
        <v>186.00550000000001</v>
      </c>
      <c r="BS81">
        <v>18.24879</v>
      </c>
      <c r="BT81">
        <v>157.31360000000001</v>
      </c>
      <c r="BU81">
        <v>129.9573</v>
      </c>
      <c r="BV81">
        <v>-33.291989999999998</v>
      </c>
      <c r="BW81">
        <v>96.108450000000005</v>
      </c>
      <c r="BX81">
        <v>192.45689999999999</v>
      </c>
      <c r="BY81">
        <v>-164.07830000000001</v>
      </c>
      <c r="BZ81">
        <v>-262.07659999999998</v>
      </c>
      <c r="CA81">
        <v>124.16200000000001</v>
      </c>
      <c r="CB81">
        <v>125.7937</v>
      </c>
      <c r="CC81">
        <v>-23.977039999999999</v>
      </c>
      <c r="CD81">
        <v>-126.405</v>
      </c>
      <c r="CE81">
        <v>16.38213</v>
      </c>
      <c r="CF81">
        <v>113.584</v>
      </c>
      <c r="CG81">
        <v>-221.0753</v>
      </c>
      <c r="CH81">
        <v>-174.42429999999999</v>
      </c>
      <c r="CI81">
        <v>-413.45209999999997</v>
      </c>
      <c r="CJ81">
        <v>-188.251</v>
      </c>
      <c r="CK81">
        <v>1185.049</v>
      </c>
      <c r="CL81">
        <v>540.71230000000003</v>
      </c>
      <c r="CM81">
        <v>-263.86439999999999</v>
      </c>
      <c r="CN81">
        <v>85.834180000000003</v>
      </c>
      <c r="CO81">
        <v>166.4323</v>
      </c>
      <c r="CP81">
        <v>6885.8770000000004</v>
      </c>
      <c r="CQ81">
        <v>24846.89</v>
      </c>
      <c r="CR81">
        <v>19846.27</v>
      </c>
      <c r="CS81">
        <v>3232.4430000000002</v>
      </c>
      <c r="CT81">
        <v>1860.893</v>
      </c>
      <c r="CU81">
        <v>1459.566</v>
      </c>
      <c r="CV81">
        <v>2002.2270000000001</v>
      </c>
      <c r="CW81">
        <v>2931.576</v>
      </c>
      <c r="CX81">
        <v>3470.9769999999999</v>
      </c>
      <c r="CY81">
        <v>9904.3340000000007</v>
      </c>
      <c r="CZ81">
        <v>8293.0020000000004</v>
      </c>
      <c r="DA81">
        <v>14580.87</v>
      </c>
      <c r="DB81">
        <v>2680.0250000000001</v>
      </c>
      <c r="DC81">
        <v>29518.5</v>
      </c>
      <c r="DD81">
        <v>32254.18</v>
      </c>
      <c r="DE81">
        <v>19077.900000000001</v>
      </c>
      <c r="DF81">
        <v>34726.720000000001</v>
      </c>
      <c r="DG81">
        <v>33855.129999999997</v>
      </c>
      <c r="DH81">
        <v>9936.9480000000003</v>
      </c>
      <c r="DI81">
        <v>15318.55</v>
      </c>
      <c r="DJ81">
        <v>7418.1319999999996</v>
      </c>
      <c r="DK81">
        <v>3122.4569999999999</v>
      </c>
      <c r="DL81">
        <v>1546.1610000000001</v>
      </c>
      <c r="DM81">
        <v>1246.683</v>
      </c>
      <c r="DN81">
        <v>20</v>
      </c>
      <c r="DO81">
        <v>21</v>
      </c>
      <c r="DP81">
        <v>70</v>
      </c>
      <c r="DQ81">
        <v>1.3049999999999999</v>
      </c>
      <c r="DR81">
        <v>1.3049999999999999</v>
      </c>
    </row>
    <row r="82" spans="1:122" hidden="1" x14ac:dyDescent="0.3">
      <c r="A82" t="str">
        <f t="shared" si="2"/>
        <v>Aggregator-CPOWER_All Day Ahead_45153_18-20</v>
      </c>
      <c r="B82" t="s">
        <v>49</v>
      </c>
      <c r="C82" t="s">
        <v>202</v>
      </c>
      <c r="D82" t="s">
        <v>48</v>
      </c>
      <c r="E82" t="s">
        <v>203</v>
      </c>
      <c r="F82" t="s">
        <v>48</v>
      </c>
      <c r="G82" t="s">
        <v>84</v>
      </c>
      <c r="H82" t="s">
        <v>48</v>
      </c>
      <c r="I82" t="s">
        <v>48</v>
      </c>
      <c r="J82" t="s">
        <v>48</v>
      </c>
      <c r="K82" t="s">
        <v>204</v>
      </c>
      <c r="L82" s="22">
        <v>45153</v>
      </c>
      <c r="M82">
        <v>18</v>
      </c>
      <c r="N82">
        <v>20</v>
      </c>
      <c r="O82">
        <v>70</v>
      </c>
      <c r="P82">
        <v>68</v>
      </c>
      <c r="Q82">
        <v>1</v>
      </c>
      <c r="R82">
        <v>0</v>
      </c>
      <c r="S82">
        <v>0</v>
      </c>
      <c r="T82">
        <v>0</v>
      </c>
      <c r="U82">
        <v>0</v>
      </c>
      <c r="V82">
        <v>1493.5677000000001</v>
      </c>
      <c r="W82">
        <v>1428.4413999999999</v>
      </c>
      <c r="X82">
        <v>1424.2338</v>
      </c>
      <c r="Y82">
        <v>1515.7978000000001</v>
      </c>
      <c r="Z82">
        <v>1643.4437</v>
      </c>
      <c r="AA82">
        <v>1740.3941</v>
      </c>
      <c r="AB82">
        <v>2618.1909999999998</v>
      </c>
      <c r="AC82">
        <v>3645.2040999999999</v>
      </c>
      <c r="AD82">
        <v>4486.5016999999998</v>
      </c>
      <c r="AE82">
        <v>4751.7356</v>
      </c>
      <c r="AF82">
        <v>5334.5154000000002</v>
      </c>
      <c r="AG82">
        <v>5592.567</v>
      </c>
      <c r="AH82">
        <v>5882.2390999999998</v>
      </c>
      <c r="AI82">
        <v>6176.4913999999999</v>
      </c>
      <c r="AJ82">
        <v>6190.6972999999998</v>
      </c>
      <c r="AK82">
        <v>6385.0934999999999</v>
      </c>
      <c r="AL82">
        <v>6815.9493000000002</v>
      </c>
      <c r="AM82">
        <v>5636.9742999999999</v>
      </c>
      <c r="AN82">
        <v>5813.0892999999996</v>
      </c>
      <c r="AO82">
        <v>5994.4476000000004</v>
      </c>
      <c r="AP82">
        <v>5601.1871000000001</v>
      </c>
      <c r="AQ82">
        <v>3367.6185999999998</v>
      </c>
      <c r="AR82">
        <v>2360.4643000000001</v>
      </c>
      <c r="AS82">
        <v>1801.7978000000001</v>
      </c>
      <c r="AT82">
        <v>73.382352999999995</v>
      </c>
      <c r="AU82">
        <v>74.279411999999994</v>
      </c>
      <c r="AV82">
        <v>75.117647000000005</v>
      </c>
      <c r="AW82">
        <v>74.676471000000006</v>
      </c>
      <c r="AX82">
        <v>75.073528999999994</v>
      </c>
      <c r="AY82">
        <v>74.75</v>
      </c>
      <c r="AZ82">
        <v>75.467742000000001</v>
      </c>
      <c r="BA82">
        <v>75.516129000000006</v>
      </c>
      <c r="BB82">
        <v>73.735293999999996</v>
      </c>
      <c r="BC82">
        <v>71.647058999999999</v>
      </c>
      <c r="BD82">
        <v>71.264706000000004</v>
      </c>
      <c r="BE82">
        <v>70.5</v>
      </c>
      <c r="BF82">
        <v>69.529411999999994</v>
      </c>
      <c r="BG82">
        <v>69.514706000000004</v>
      </c>
      <c r="BH82">
        <v>68.970588000000006</v>
      </c>
      <c r="BI82">
        <v>67.897058999999999</v>
      </c>
      <c r="BJ82">
        <v>68.176471000000006</v>
      </c>
      <c r="BK82">
        <v>68.558824000000001</v>
      </c>
      <c r="BL82">
        <v>68.514706000000004</v>
      </c>
      <c r="BM82">
        <v>69.176471000000006</v>
      </c>
      <c r="BN82">
        <v>69.529411999999994</v>
      </c>
      <c r="BO82">
        <v>70.558824000000001</v>
      </c>
      <c r="BP82">
        <v>71.602941000000001</v>
      </c>
      <c r="BQ82">
        <v>72.397058999999999</v>
      </c>
      <c r="BR82">
        <v>64.343279999999993</v>
      </c>
      <c r="BS82">
        <v>107.86360000000001</v>
      </c>
      <c r="BT82">
        <v>127.66800000000001</v>
      </c>
      <c r="BU82">
        <v>55.745159999999998</v>
      </c>
      <c r="BV82">
        <v>41.817570000000003</v>
      </c>
      <c r="BW82">
        <v>107.6112</v>
      </c>
      <c r="BX82">
        <v>-2.5771220000000001</v>
      </c>
      <c r="BY82">
        <v>17.63016</v>
      </c>
      <c r="BZ82">
        <v>-113.67019999999999</v>
      </c>
      <c r="CA82">
        <v>-117.8167</v>
      </c>
      <c r="CB82">
        <v>5.5637480000000004</v>
      </c>
      <c r="CC82">
        <v>97.38467</v>
      </c>
      <c r="CD82">
        <v>18.080760000000001</v>
      </c>
      <c r="CE82">
        <v>-151.43289999999999</v>
      </c>
      <c r="CF82">
        <v>-161.53389999999999</v>
      </c>
      <c r="CG82">
        <v>-330.1241</v>
      </c>
      <c r="CH82">
        <v>-623.71190000000001</v>
      </c>
      <c r="CI82">
        <v>883.30989999999997</v>
      </c>
      <c r="CJ82">
        <v>844.99890000000005</v>
      </c>
      <c r="CK82">
        <v>411.87790000000001</v>
      </c>
      <c r="CL82">
        <v>-323.36410000000001</v>
      </c>
      <c r="CM82">
        <v>-28.112839999999998</v>
      </c>
      <c r="CN82">
        <v>8.0963989999999999</v>
      </c>
      <c r="CO82">
        <v>11.686159999999999</v>
      </c>
      <c r="CP82">
        <v>602.09640000000002</v>
      </c>
      <c r="CQ82">
        <v>633.02</v>
      </c>
      <c r="CR82">
        <v>553.9117</v>
      </c>
      <c r="CS82">
        <v>424.18970000000002</v>
      </c>
      <c r="CT82">
        <v>360.0607</v>
      </c>
      <c r="CU82">
        <v>495.18540000000002</v>
      </c>
      <c r="CV82">
        <v>441.77879999999999</v>
      </c>
      <c r="CW82">
        <v>639.66660000000002</v>
      </c>
      <c r="CX82">
        <v>820.13620000000003</v>
      </c>
      <c r="CY82">
        <v>989.78409999999997</v>
      </c>
      <c r="CZ82">
        <v>771.86099999999999</v>
      </c>
      <c r="DA82">
        <v>535.34749999999997</v>
      </c>
      <c r="DB82">
        <v>399.27850000000001</v>
      </c>
      <c r="DC82">
        <v>936.6866</v>
      </c>
      <c r="DD82">
        <v>1465.289</v>
      </c>
      <c r="DE82">
        <v>2000.9490000000001</v>
      </c>
      <c r="DF82">
        <v>2676.46</v>
      </c>
      <c r="DG82">
        <v>2975.5459999999998</v>
      </c>
      <c r="DH82">
        <v>2188.6999999999998</v>
      </c>
      <c r="DI82">
        <v>2716.326</v>
      </c>
      <c r="DJ82">
        <v>1884.9549999999999</v>
      </c>
      <c r="DK82">
        <v>350.27679999999998</v>
      </c>
      <c r="DL82">
        <v>98.745549999999994</v>
      </c>
      <c r="DM82">
        <v>234.6593</v>
      </c>
      <c r="DN82">
        <v>18</v>
      </c>
      <c r="DO82">
        <v>20</v>
      </c>
      <c r="DP82">
        <v>70</v>
      </c>
      <c r="DQ82">
        <v>1.41</v>
      </c>
      <c r="DR82">
        <v>1.41</v>
      </c>
    </row>
    <row r="83" spans="1:122" hidden="1" x14ac:dyDescent="0.3">
      <c r="A83" t="str">
        <f t="shared" si="2"/>
        <v>Aggregator-CPOWER_All Day Ahead_45154_18-21</v>
      </c>
      <c r="B83" t="s">
        <v>49</v>
      </c>
      <c r="C83" t="s">
        <v>202</v>
      </c>
      <c r="D83" t="s">
        <v>48</v>
      </c>
      <c r="E83" t="s">
        <v>203</v>
      </c>
      <c r="F83" t="s">
        <v>48</v>
      </c>
      <c r="G83" t="s">
        <v>84</v>
      </c>
      <c r="H83" t="s">
        <v>48</v>
      </c>
      <c r="I83" t="s">
        <v>48</v>
      </c>
      <c r="J83" t="s">
        <v>48</v>
      </c>
      <c r="K83" t="s">
        <v>204</v>
      </c>
      <c r="L83" s="22">
        <v>45154</v>
      </c>
      <c r="M83">
        <v>18</v>
      </c>
      <c r="N83">
        <v>21</v>
      </c>
      <c r="O83">
        <v>70</v>
      </c>
      <c r="P83">
        <v>68</v>
      </c>
      <c r="Q83">
        <v>1</v>
      </c>
      <c r="R83">
        <v>0</v>
      </c>
      <c r="S83">
        <v>0</v>
      </c>
      <c r="T83">
        <v>0</v>
      </c>
      <c r="U83">
        <v>0</v>
      </c>
      <c r="V83">
        <v>1500.652</v>
      </c>
      <c r="W83">
        <v>1449.2280000000001</v>
      </c>
      <c r="X83">
        <v>1428.2718</v>
      </c>
      <c r="Y83">
        <v>1462.7828</v>
      </c>
      <c r="Z83">
        <v>1558.9762000000001</v>
      </c>
      <c r="AA83">
        <v>1756.2664</v>
      </c>
      <c r="AB83">
        <v>2680.7696000000001</v>
      </c>
      <c r="AC83">
        <v>3918.4263999999998</v>
      </c>
      <c r="AD83">
        <v>4672.5111999999999</v>
      </c>
      <c r="AE83">
        <v>5053.8642</v>
      </c>
      <c r="AF83">
        <v>6332.8424000000005</v>
      </c>
      <c r="AG83">
        <v>6139.6450999999997</v>
      </c>
      <c r="AH83">
        <v>6401.7804999999998</v>
      </c>
      <c r="AI83">
        <v>6559.1850999999997</v>
      </c>
      <c r="AJ83">
        <v>6729.4087</v>
      </c>
      <c r="AK83">
        <v>6949.8224</v>
      </c>
      <c r="AL83">
        <v>6897.0081</v>
      </c>
      <c r="AM83">
        <v>5665.6270000000004</v>
      </c>
      <c r="AN83">
        <v>6181.1409999999996</v>
      </c>
      <c r="AO83">
        <v>6406.3198000000002</v>
      </c>
      <c r="AP83">
        <v>5128.2124999999996</v>
      </c>
      <c r="AQ83">
        <v>3677.9926999999998</v>
      </c>
      <c r="AR83">
        <v>2419.3687</v>
      </c>
      <c r="AS83">
        <v>1823.2081000000001</v>
      </c>
      <c r="AT83">
        <v>75.764706000000004</v>
      </c>
      <c r="AU83">
        <v>78.382352999999995</v>
      </c>
      <c r="AV83">
        <v>78.691175999999999</v>
      </c>
      <c r="AW83">
        <v>78.514706000000004</v>
      </c>
      <c r="AX83">
        <v>78.911765000000003</v>
      </c>
      <c r="AY83">
        <v>78.102941000000001</v>
      </c>
      <c r="AZ83">
        <v>78.073528999999994</v>
      </c>
      <c r="BA83">
        <v>77.647058999999999</v>
      </c>
      <c r="BB83">
        <v>75.279411999999994</v>
      </c>
      <c r="BC83">
        <v>74.205882000000003</v>
      </c>
      <c r="BD83">
        <v>73.073528999999994</v>
      </c>
      <c r="BE83">
        <v>72.816175999999999</v>
      </c>
      <c r="BF83">
        <v>71.75</v>
      </c>
      <c r="BG83">
        <v>71.077585999999997</v>
      </c>
      <c r="BH83">
        <v>70.387930999999995</v>
      </c>
      <c r="BI83">
        <v>69.661765000000003</v>
      </c>
      <c r="BJ83">
        <v>70.018181999999996</v>
      </c>
      <c r="BK83">
        <v>70.480768999999995</v>
      </c>
      <c r="BL83">
        <v>70.230768999999995</v>
      </c>
      <c r="BM83">
        <v>71.058824000000001</v>
      </c>
      <c r="BN83">
        <v>71.897058999999999</v>
      </c>
      <c r="BO83">
        <v>73.308824000000001</v>
      </c>
      <c r="BP83">
        <v>74.794117999999997</v>
      </c>
      <c r="BQ83">
        <v>75.926471000000006</v>
      </c>
      <c r="BR83">
        <v>42.444859999999998</v>
      </c>
      <c r="BS83">
        <v>72.782070000000004</v>
      </c>
      <c r="BT83">
        <v>123.06319999999999</v>
      </c>
      <c r="BU83">
        <v>120.9586</v>
      </c>
      <c r="BV83">
        <v>131.9967</v>
      </c>
      <c r="BW83">
        <v>130.61670000000001</v>
      </c>
      <c r="BX83">
        <v>48.71604</v>
      </c>
      <c r="BY83">
        <v>-46.322980000000001</v>
      </c>
      <c r="BZ83">
        <v>-123.89709999999999</v>
      </c>
      <c r="CA83">
        <v>-162.02289999999999</v>
      </c>
      <c r="CB83">
        <v>-453.83109999999999</v>
      </c>
      <c r="CC83">
        <v>187.89660000000001</v>
      </c>
      <c r="CD83">
        <v>176.71889999999999</v>
      </c>
      <c r="CE83">
        <v>116.5574</v>
      </c>
      <c r="CF83">
        <v>-72.661850000000001</v>
      </c>
      <c r="CG83">
        <v>-332.6952</v>
      </c>
      <c r="CH83">
        <v>-55.230919999999998</v>
      </c>
      <c r="CI83">
        <v>1452.9059999999999</v>
      </c>
      <c r="CJ83">
        <v>995.85450000000003</v>
      </c>
      <c r="CK83">
        <v>374.70240000000001</v>
      </c>
      <c r="CL83">
        <v>395.04180000000002</v>
      </c>
      <c r="CM83">
        <v>-162.85830000000001</v>
      </c>
      <c r="CN83">
        <v>72.853629999999995</v>
      </c>
      <c r="CO83">
        <v>62.245539999999998</v>
      </c>
      <c r="CP83">
        <v>443.75069999999999</v>
      </c>
      <c r="CQ83">
        <v>443.01479999999998</v>
      </c>
      <c r="CR83">
        <v>419.21170000000001</v>
      </c>
      <c r="CS83">
        <v>322.25189999999998</v>
      </c>
      <c r="CT83">
        <v>258.82389999999998</v>
      </c>
      <c r="CU83">
        <v>350.59339999999997</v>
      </c>
      <c r="CV83">
        <v>381.6653</v>
      </c>
      <c r="CW83">
        <v>598.35659999999996</v>
      </c>
      <c r="CX83">
        <v>677.7133</v>
      </c>
      <c r="CY83">
        <v>1205.278</v>
      </c>
      <c r="CZ83">
        <v>883.2319</v>
      </c>
      <c r="DA83">
        <v>739.53549999999996</v>
      </c>
      <c r="DB83">
        <v>443.88549999999998</v>
      </c>
      <c r="DC83">
        <v>1014.876</v>
      </c>
      <c r="DD83">
        <v>1242.694</v>
      </c>
      <c r="DE83">
        <v>1926.595</v>
      </c>
      <c r="DF83">
        <v>2448.8440000000001</v>
      </c>
      <c r="DG83">
        <v>3055.5039999999999</v>
      </c>
      <c r="DH83">
        <v>2390.3310000000001</v>
      </c>
      <c r="DI83">
        <v>3074.2890000000002</v>
      </c>
      <c r="DJ83">
        <v>1904.27</v>
      </c>
      <c r="DK83">
        <v>337.27980000000002</v>
      </c>
      <c r="DL83">
        <v>97.005210000000005</v>
      </c>
      <c r="DM83">
        <v>223.24170000000001</v>
      </c>
      <c r="DN83">
        <v>18</v>
      </c>
      <c r="DO83">
        <v>21</v>
      </c>
      <c r="DP83">
        <v>70</v>
      </c>
      <c r="DQ83">
        <v>1.41</v>
      </c>
      <c r="DR83">
        <v>1.41</v>
      </c>
    </row>
    <row r="84" spans="1:122" hidden="1" x14ac:dyDescent="0.3">
      <c r="A84" t="str">
        <f t="shared" si="2"/>
        <v>Aggregator-CPOWER_All Day Ahead_45166_19-20</v>
      </c>
      <c r="B84" t="s">
        <v>49</v>
      </c>
      <c r="C84" t="s">
        <v>202</v>
      </c>
      <c r="D84" t="s">
        <v>48</v>
      </c>
      <c r="E84" t="s">
        <v>203</v>
      </c>
      <c r="F84" t="s">
        <v>48</v>
      </c>
      <c r="G84" t="s">
        <v>84</v>
      </c>
      <c r="H84" t="s">
        <v>48</v>
      </c>
      <c r="I84" t="s">
        <v>48</v>
      </c>
      <c r="J84" t="s">
        <v>48</v>
      </c>
      <c r="K84" t="s">
        <v>204</v>
      </c>
      <c r="L84" s="22">
        <v>45166</v>
      </c>
      <c r="M84">
        <v>19</v>
      </c>
      <c r="N84">
        <v>20</v>
      </c>
      <c r="O84">
        <v>70</v>
      </c>
      <c r="P84">
        <v>67</v>
      </c>
      <c r="Q84">
        <v>1</v>
      </c>
      <c r="R84">
        <v>0</v>
      </c>
      <c r="S84">
        <v>0</v>
      </c>
      <c r="T84">
        <v>0</v>
      </c>
      <c r="U84">
        <v>0</v>
      </c>
      <c r="V84">
        <v>1500.5286000000001</v>
      </c>
      <c r="W84">
        <v>1472.2643</v>
      </c>
      <c r="X84">
        <v>1398.9729</v>
      </c>
      <c r="Y84">
        <v>1438.6774</v>
      </c>
      <c r="Z84">
        <v>1633.5437999999999</v>
      </c>
      <c r="AA84">
        <v>1934.4184</v>
      </c>
      <c r="AB84">
        <v>2745.7260000000001</v>
      </c>
      <c r="AC84">
        <v>3799.1457</v>
      </c>
      <c r="AD84">
        <v>4691.8310000000001</v>
      </c>
      <c r="AE84">
        <v>5118.5273999999999</v>
      </c>
      <c r="AF84">
        <v>5890.9189999999999</v>
      </c>
      <c r="AG84">
        <v>6318.0622000000003</v>
      </c>
      <c r="AH84">
        <v>6414.5442999999996</v>
      </c>
      <c r="AI84">
        <v>6421.6279999999997</v>
      </c>
      <c r="AJ84">
        <v>6451.9264999999996</v>
      </c>
      <c r="AK84">
        <v>6552.0136000000002</v>
      </c>
      <c r="AL84">
        <v>6697.7105000000001</v>
      </c>
      <c r="AM84">
        <v>7037.1797999999999</v>
      </c>
      <c r="AN84">
        <v>6052.9539000000004</v>
      </c>
      <c r="AO84">
        <v>6025.1118999999999</v>
      </c>
      <c r="AP84">
        <v>5735.2763000000004</v>
      </c>
      <c r="AQ84">
        <v>3523.8919999999998</v>
      </c>
      <c r="AR84">
        <v>2431.5682999999999</v>
      </c>
      <c r="AS84">
        <v>1716.9585</v>
      </c>
      <c r="AT84">
        <v>78.984375</v>
      </c>
      <c r="AU84">
        <v>77.390625</v>
      </c>
      <c r="AV84">
        <v>75.898437999999999</v>
      </c>
      <c r="AW84">
        <v>74.429687999999999</v>
      </c>
      <c r="AX84">
        <v>73.242187999999999</v>
      </c>
      <c r="AY84">
        <v>72.983051000000003</v>
      </c>
      <c r="AZ84">
        <v>73.5</v>
      </c>
      <c r="BA84">
        <v>72.491934999999998</v>
      </c>
      <c r="BB84">
        <v>73.943548000000007</v>
      </c>
      <c r="BC84">
        <v>74.572581</v>
      </c>
      <c r="BD84">
        <v>75.990385000000003</v>
      </c>
      <c r="BE84">
        <v>77.192307999999997</v>
      </c>
      <c r="BF84">
        <v>77.076922999999994</v>
      </c>
      <c r="BG84">
        <v>76.298246000000006</v>
      </c>
      <c r="BH84">
        <v>77.052632000000003</v>
      </c>
      <c r="BI84">
        <v>78.807017999999999</v>
      </c>
      <c r="BJ84">
        <v>78.692982000000001</v>
      </c>
      <c r="BK84">
        <v>78.104478</v>
      </c>
      <c r="BL84">
        <v>79.552239</v>
      </c>
      <c r="BM84">
        <v>80.686566999999997</v>
      </c>
      <c r="BN84">
        <v>81</v>
      </c>
      <c r="BO84">
        <v>81.0625</v>
      </c>
      <c r="BP84">
        <v>81.914062999999999</v>
      </c>
      <c r="BQ84">
        <v>81.804687999999999</v>
      </c>
      <c r="BR84">
        <v>-25.269159999999999</v>
      </c>
      <c r="BS84">
        <v>2.0413389999999998</v>
      </c>
      <c r="BT84">
        <v>115.22</v>
      </c>
      <c r="BU84">
        <v>115.5202</v>
      </c>
      <c r="BV84">
        <v>64.607780000000005</v>
      </c>
      <c r="BW84">
        <v>-17.404789999999998</v>
      </c>
      <c r="BX84">
        <v>-15.012689999999999</v>
      </c>
      <c r="BY84">
        <v>133.04159999999999</v>
      </c>
      <c r="BZ84">
        <v>-35.644869999999997</v>
      </c>
      <c r="CA84">
        <v>-154.6747</v>
      </c>
      <c r="CB84">
        <v>6.2602500000000001</v>
      </c>
      <c r="CC84">
        <v>-115.1099</v>
      </c>
      <c r="CD84">
        <v>22.249939999999999</v>
      </c>
      <c r="CE84">
        <v>175.34829999999999</v>
      </c>
      <c r="CF84">
        <v>163.4444</v>
      </c>
      <c r="CG84">
        <v>32.61495</v>
      </c>
      <c r="CH84">
        <v>37.089219999999997</v>
      </c>
      <c r="CI84">
        <v>3.264694</v>
      </c>
      <c r="CJ84">
        <v>1026.0440000000001</v>
      </c>
      <c r="CK84">
        <v>708.48590000000002</v>
      </c>
      <c r="CL84">
        <v>-296.50220000000002</v>
      </c>
      <c r="CM84">
        <v>-87.933779999999999</v>
      </c>
      <c r="CN84">
        <v>-14.845940000000001</v>
      </c>
      <c r="CO84">
        <v>90.995180000000005</v>
      </c>
      <c r="CP84">
        <v>583.52660000000003</v>
      </c>
      <c r="CQ84">
        <v>576.86689999999999</v>
      </c>
      <c r="CR84">
        <v>459.39980000000003</v>
      </c>
      <c r="CS84">
        <v>333.63459999999998</v>
      </c>
      <c r="CT84">
        <v>254.494</v>
      </c>
      <c r="CU84">
        <v>309.6687</v>
      </c>
      <c r="CV84">
        <v>374.51420000000002</v>
      </c>
      <c r="CW84">
        <v>695.75869999999998</v>
      </c>
      <c r="CX84">
        <v>778.26369999999997</v>
      </c>
      <c r="CY84">
        <v>1164.568</v>
      </c>
      <c r="CZ84">
        <v>860.38040000000001</v>
      </c>
      <c r="DA84">
        <v>650.98580000000004</v>
      </c>
      <c r="DB84">
        <v>558.79690000000005</v>
      </c>
      <c r="DC84">
        <v>999.28309999999999</v>
      </c>
      <c r="DD84">
        <v>1338.2360000000001</v>
      </c>
      <c r="DE84">
        <v>1765.8009999999999</v>
      </c>
      <c r="DF84">
        <v>2014.502</v>
      </c>
      <c r="DG84">
        <v>2715.7350000000001</v>
      </c>
      <c r="DH84">
        <v>2244.1030000000001</v>
      </c>
      <c r="DI84">
        <v>3920.683</v>
      </c>
      <c r="DJ84">
        <v>2295.163</v>
      </c>
      <c r="DK84">
        <v>552.65949999999998</v>
      </c>
      <c r="DL84">
        <v>135.69649999999999</v>
      </c>
      <c r="DM84">
        <v>277.76429999999999</v>
      </c>
      <c r="DN84">
        <v>19</v>
      </c>
      <c r="DO84">
        <v>20</v>
      </c>
      <c r="DP84">
        <v>70</v>
      </c>
      <c r="DQ84">
        <v>1.41</v>
      </c>
      <c r="DR84">
        <v>1.41</v>
      </c>
    </row>
    <row r="85" spans="1:122" x14ac:dyDescent="0.3">
      <c r="A85" t="str">
        <f t="shared" si="2"/>
        <v>Aggregator-ENEL X NORTH AMERICA_All Day Ahead_45153_18-19</v>
      </c>
      <c r="B85" t="s">
        <v>49</v>
      </c>
      <c r="C85" t="s">
        <v>205</v>
      </c>
      <c r="D85" t="s">
        <v>48</v>
      </c>
      <c r="E85" t="s">
        <v>206</v>
      </c>
      <c r="F85" t="s">
        <v>48</v>
      </c>
      <c r="G85" t="s">
        <v>84</v>
      </c>
      <c r="H85" t="s">
        <v>48</v>
      </c>
      <c r="I85" t="s">
        <v>48</v>
      </c>
      <c r="J85" t="s">
        <v>48</v>
      </c>
      <c r="K85" t="s">
        <v>204</v>
      </c>
      <c r="L85" s="22">
        <v>45153</v>
      </c>
      <c r="M85">
        <v>18</v>
      </c>
      <c r="N85">
        <v>19</v>
      </c>
      <c r="Q85">
        <v>1</v>
      </c>
      <c r="R85">
        <v>1</v>
      </c>
      <c r="S85">
        <v>0</v>
      </c>
      <c r="T85">
        <v>1</v>
      </c>
      <c r="U85">
        <v>0</v>
      </c>
      <c r="AT85">
        <v>68</v>
      </c>
      <c r="AU85">
        <v>67.666667000000004</v>
      </c>
      <c r="AV85">
        <v>67.666667000000004</v>
      </c>
      <c r="AW85">
        <v>68</v>
      </c>
      <c r="AX85">
        <v>68.666667000000004</v>
      </c>
      <c r="AY85">
        <v>70</v>
      </c>
      <c r="AZ85">
        <v>72</v>
      </c>
      <c r="BA85">
        <v>74.666667000000004</v>
      </c>
      <c r="BB85">
        <v>76</v>
      </c>
      <c r="BC85">
        <v>75.666667000000004</v>
      </c>
      <c r="BD85">
        <v>75.333332999999996</v>
      </c>
      <c r="BE85">
        <v>74</v>
      </c>
      <c r="BF85">
        <v>72.333332999999996</v>
      </c>
      <c r="BG85">
        <v>72.666667000000004</v>
      </c>
      <c r="BH85">
        <v>70.666667000000004</v>
      </c>
      <c r="BI85">
        <v>69.333332999999996</v>
      </c>
      <c r="BJ85">
        <v>69.333332999999996</v>
      </c>
      <c r="BK85">
        <v>69.333332999999996</v>
      </c>
      <c r="BL85">
        <v>68.666667000000004</v>
      </c>
      <c r="BM85">
        <v>68.333332999999996</v>
      </c>
      <c r="BN85">
        <v>69</v>
      </c>
      <c r="BO85">
        <v>68.333332999999996</v>
      </c>
      <c r="BP85">
        <v>68</v>
      </c>
      <c r="BQ85">
        <v>68</v>
      </c>
      <c r="DN85">
        <v>18</v>
      </c>
      <c r="DO85">
        <v>19</v>
      </c>
    </row>
    <row r="86" spans="1:122" x14ac:dyDescent="0.3">
      <c r="A86" t="str">
        <f t="shared" si="2"/>
        <v>Aggregator-ENEL X NORTH AMERICA_All Day Ahead_45154_18-21</v>
      </c>
      <c r="B86" t="s">
        <v>49</v>
      </c>
      <c r="C86" t="s">
        <v>205</v>
      </c>
      <c r="D86" t="s">
        <v>48</v>
      </c>
      <c r="E86" t="s">
        <v>206</v>
      </c>
      <c r="F86" t="s">
        <v>48</v>
      </c>
      <c r="G86" t="s">
        <v>84</v>
      </c>
      <c r="H86" t="s">
        <v>48</v>
      </c>
      <c r="I86" t="s">
        <v>48</v>
      </c>
      <c r="J86" t="s">
        <v>48</v>
      </c>
      <c r="K86" t="s">
        <v>204</v>
      </c>
      <c r="L86" s="22">
        <v>45154</v>
      </c>
      <c r="M86">
        <v>18</v>
      </c>
      <c r="N86">
        <v>21</v>
      </c>
      <c r="Q86">
        <v>1</v>
      </c>
      <c r="R86">
        <v>1</v>
      </c>
      <c r="S86">
        <v>0</v>
      </c>
      <c r="T86">
        <v>1</v>
      </c>
      <c r="U86">
        <v>0</v>
      </c>
      <c r="AT86">
        <v>68.666667000000004</v>
      </c>
      <c r="AU86">
        <v>68.666667000000004</v>
      </c>
      <c r="AV86">
        <v>68.666667000000004</v>
      </c>
      <c r="AW86">
        <v>70</v>
      </c>
      <c r="AX86">
        <v>74</v>
      </c>
      <c r="AY86">
        <v>75</v>
      </c>
      <c r="AZ86">
        <v>76.333332999999996</v>
      </c>
      <c r="BA86">
        <v>78.333332999999996</v>
      </c>
      <c r="BB86">
        <v>77</v>
      </c>
      <c r="BC86">
        <v>78.333332999999996</v>
      </c>
      <c r="BD86">
        <v>75.333332999999996</v>
      </c>
      <c r="BE86">
        <v>75.5</v>
      </c>
      <c r="BF86">
        <v>76.666667000000004</v>
      </c>
      <c r="BG86">
        <v>73.333332999999996</v>
      </c>
      <c r="BH86">
        <v>71.666667000000004</v>
      </c>
      <c r="BI86">
        <v>71</v>
      </c>
      <c r="BJ86">
        <v>70</v>
      </c>
      <c r="BK86">
        <v>0</v>
      </c>
      <c r="BL86">
        <v>69</v>
      </c>
      <c r="BM86">
        <v>69.333332999999996</v>
      </c>
      <c r="BN86">
        <v>69.333332999999996</v>
      </c>
      <c r="BO86">
        <v>69.333332999999996</v>
      </c>
      <c r="BP86">
        <v>69</v>
      </c>
      <c r="BQ86">
        <v>69</v>
      </c>
      <c r="DN86">
        <v>18</v>
      </c>
      <c r="DO86">
        <v>21</v>
      </c>
    </row>
    <row r="87" spans="1:122" x14ac:dyDescent="0.3">
      <c r="A87" t="str">
        <f t="shared" si="2"/>
        <v>Aggregator-ENERSPONSE_All Day Ahead_45153_18-19</v>
      </c>
      <c r="B87" t="s">
        <v>49</v>
      </c>
      <c r="C87" t="s">
        <v>207</v>
      </c>
      <c r="D87" t="s">
        <v>48</v>
      </c>
      <c r="E87" t="s">
        <v>208</v>
      </c>
      <c r="F87" t="s">
        <v>48</v>
      </c>
      <c r="G87" t="s">
        <v>84</v>
      </c>
      <c r="H87" t="s">
        <v>48</v>
      </c>
      <c r="I87" t="s">
        <v>48</v>
      </c>
      <c r="J87" t="s">
        <v>48</v>
      </c>
      <c r="K87" t="s">
        <v>204</v>
      </c>
      <c r="L87" s="22">
        <v>45153</v>
      </c>
      <c r="M87">
        <v>18</v>
      </c>
      <c r="N87">
        <v>19</v>
      </c>
      <c r="Q87">
        <v>1</v>
      </c>
      <c r="R87">
        <v>1</v>
      </c>
      <c r="S87">
        <v>0</v>
      </c>
      <c r="T87">
        <v>1</v>
      </c>
      <c r="U87">
        <v>0</v>
      </c>
      <c r="AT87">
        <v>72.428571000000005</v>
      </c>
      <c r="AU87">
        <v>75.857142999999994</v>
      </c>
      <c r="AV87">
        <v>77.285713999999999</v>
      </c>
      <c r="AW87">
        <v>78.285713999999999</v>
      </c>
      <c r="AX87">
        <v>78.285713999999999</v>
      </c>
      <c r="AY87">
        <v>78.142857000000006</v>
      </c>
      <c r="AZ87">
        <v>81</v>
      </c>
      <c r="BA87">
        <v>81.166667000000004</v>
      </c>
      <c r="BB87">
        <v>78</v>
      </c>
      <c r="BC87">
        <v>76.571428999999995</v>
      </c>
      <c r="BD87">
        <v>75.142857000000006</v>
      </c>
      <c r="BE87">
        <v>74</v>
      </c>
      <c r="BF87">
        <v>71.285713999999999</v>
      </c>
      <c r="BG87">
        <v>70.428571000000005</v>
      </c>
      <c r="BH87">
        <v>70.142857000000006</v>
      </c>
      <c r="BI87">
        <v>67.571428999999995</v>
      </c>
      <c r="BJ87">
        <v>67.714286000000001</v>
      </c>
      <c r="BK87">
        <v>68.142857000000006</v>
      </c>
      <c r="BL87">
        <v>67.857142999999994</v>
      </c>
      <c r="BM87">
        <v>67.714286000000001</v>
      </c>
      <c r="BN87">
        <v>66.714286000000001</v>
      </c>
      <c r="BO87">
        <v>67.428571000000005</v>
      </c>
      <c r="BP87">
        <v>68.142857000000006</v>
      </c>
      <c r="BQ87">
        <v>69.571428999999995</v>
      </c>
      <c r="DN87">
        <v>18</v>
      </c>
      <c r="DO87">
        <v>19</v>
      </c>
    </row>
    <row r="88" spans="1:122" x14ac:dyDescent="0.3">
      <c r="A88" t="str">
        <f t="shared" si="2"/>
        <v>Aggregator-ENERSPONSE_All Day Ahead_45154_18-21</v>
      </c>
      <c r="B88" t="s">
        <v>49</v>
      </c>
      <c r="C88" t="s">
        <v>207</v>
      </c>
      <c r="D88" t="s">
        <v>48</v>
      </c>
      <c r="E88" t="s">
        <v>208</v>
      </c>
      <c r="F88" t="s">
        <v>48</v>
      </c>
      <c r="G88" t="s">
        <v>84</v>
      </c>
      <c r="H88" t="s">
        <v>48</v>
      </c>
      <c r="I88" t="s">
        <v>48</v>
      </c>
      <c r="J88" t="s">
        <v>48</v>
      </c>
      <c r="K88" t="s">
        <v>204</v>
      </c>
      <c r="L88" s="22">
        <v>45154</v>
      </c>
      <c r="M88">
        <v>18</v>
      </c>
      <c r="N88">
        <v>21</v>
      </c>
      <c r="Q88">
        <v>1</v>
      </c>
      <c r="R88">
        <v>1</v>
      </c>
      <c r="S88">
        <v>0</v>
      </c>
      <c r="T88">
        <v>1</v>
      </c>
      <c r="U88">
        <v>0</v>
      </c>
      <c r="AT88">
        <v>75</v>
      </c>
      <c r="AU88">
        <v>78.857142999999994</v>
      </c>
      <c r="AV88">
        <v>78.714286000000001</v>
      </c>
      <c r="AW88">
        <v>80.857142999999994</v>
      </c>
      <c r="AX88">
        <v>81.857142999999994</v>
      </c>
      <c r="AY88">
        <v>82.285713999999999</v>
      </c>
      <c r="AZ88">
        <v>81.285713999999999</v>
      </c>
      <c r="BA88">
        <v>81.428571000000005</v>
      </c>
      <c r="BB88">
        <v>78.571428999999995</v>
      </c>
      <c r="BC88">
        <v>78.571428999999995</v>
      </c>
      <c r="BD88">
        <v>76.714286000000001</v>
      </c>
      <c r="BE88">
        <v>76</v>
      </c>
      <c r="BF88">
        <v>73.285713999999999</v>
      </c>
      <c r="BG88">
        <v>70.928571000000005</v>
      </c>
      <c r="BH88">
        <v>70.928571000000005</v>
      </c>
      <c r="BI88">
        <v>69.285713999999999</v>
      </c>
      <c r="BJ88">
        <v>71.333332999999996</v>
      </c>
      <c r="BK88">
        <v>71.666667000000004</v>
      </c>
      <c r="BL88">
        <v>70.428571000000005</v>
      </c>
      <c r="BM88">
        <v>71.142857000000006</v>
      </c>
      <c r="BN88">
        <v>70.714286000000001</v>
      </c>
      <c r="BO88">
        <v>70.142857000000006</v>
      </c>
      <c r="BP88">
        <v>72.571428999999995</v>
      </c>
      <c r="BQ88">
        <v>74.857142999999994</v>
      </c>
      <c r="DN88">
        <v>18</v>
      </c>
      <c r="DO88">
        <v>21</v>
      </c>
    </row>
    <row r="89" spans="1:122" hidden="1" x14ac:dyDescent="0.3">
      <c r="A89" t="str">
        <f t="shared" si="2"/>
        <v>Aggregator-Voltus Inc_All Day Ahead_45153_18-19</v>
      </c>
      <c r="B89" t="s">
        <v>49</v>
      </c>
      <c r="C89" t="s">
        <v>209</v>
      </c>
      <c r="D89" t="s">
        <v>48</v>
      </c>
      <c r="E89" t="s">
        <v>210</v>
      </c>
      <c r="F89" t="s">
        <v>48</v>
      </c>
      <c r="G89" t="s">
        <v>84</v>
      </c>
      <c r="H89" t="s">
        <v>48</v>
      </c>
      <c r="I89" t="s">
        <v>48</v>
      </c>
      <c r="J89" t="s">
        <v>48</v>
      </c>
      <c r="K89" t="s">
        <v>204</v>
      </c>
      <c r="L89" s="22">
        <v>45153</v>
      </c>
      <c r="M89">
        <v>18</v>
      </c>
      <c r="N89">
        <v>19</v>
      </c>
      <c r="O89">
        <v>24</v>
      </c>
      <c r="P89">
        <v>24</v>
      </c>
      <c r="Q89">
        <v>1</v>
      </c>
      <c r="R89">
        <v>0</v>
      </c>
      <c r="S89">
        <v>0</v>
      </c>
      <c r="T89">
        <v>0</v>
      </c>
      <c r="U89">
        <v>0</v>
      </c>
      <c r="V89">
        <v>1175.22</v>
      </c>
      <c r="W89">
        <v>1107.0250000000001</v>
      </c>
      <c r="X89">
        <v>1114.69</v>
      </c>
      <c r="Y89">
        <v>1119.43</v>
      </c>
      <c r="Z89">
        <v>1200.075</v>
      </c>
      <c r="AA89">
        <v>1434.0250000000001</v>
      </c>
      <c r="AB89">
        <v>1422.48</v>
      </c>
      <c r="AC89">
        <v>1378.9349999999999</v>
      </c>
      <c r="AD89">
        <v>1478.8</v>
      </c>
      <c r="AE89">
        <v>1599.175</v>
      </c>
      <c r="AF89">
        <v>1662.28</v>
      </c>
      <c r="AG89">
        <v>1733.61</v>
      </c>
      <c r="AH89">
        <v>1770.2249999999999</v>
      </c>
      <c r="AI89">
        <v>1833.675</v>
      </c>
      <c r="AJ89">
        <v>1852.085</v>
      </c>
      <c r="AK89">
        <v>1879.06</v>
      </c>
      <c r="AL89">
        <v>1919.595</v>
      </c>
      <c r="AM89">
        <v>1847.8050000000001</v>
      </c>
      <c r="AN89">
        <v>1789.135</v>
      </c>
      <c r="AO89">
        <v>1772.04</v>
      </c>
      <c r="AP89">
        <v>1656.5150000000001</v>
      </c>
      <c r="AQ89">
        <v>1580.84</v>
      </c>
      <c r="AR89">
        <v>1394.08</v>
      </c>
      <c r="AS89">
        <v>1262.405</v>
      </c>
      <c r="AT89">
        <v>70.041667000000004</v>
      </c>
      <c r="AU89">
        <v>70.75</v>
      </c>
      <c r="AV89">
        <v>72.208332999999996</v>
      </c>
      <c r="AW89">
        <v>72.5</v>
      </c>
      <c r="AX89">
        <v>73.25</v>
      </c>
      <c r="AY89">
        <v>73.958332999999996</v>
      </c>
      <c r="AZ89">
        <v>74.666667000000004</v>
      </c>
      <c r="BA89">
        <v>75.125</v>
      </c>
      <c r="BB89">
        <v>74.25</v>
      </c>
      <c r="BC89">
        <v>72.75</v>
      </c>
      <c r="BD89">
        <v>72.708332999999996</v>
      </c>
      <c r="BE89">
        <v>71.666667000000004</v>
      </c>
      <c r="BF89">
        <v>70.791667000000004</v>
      </c>
      <c r="BG89">
        <v>70.958332999999996</v>
      </c>
      <c r="BH89">
        <v>70.041667000000004</v>
      </c>
      <c r="BI89">
        <v>68.583332999999996</v>
      </c>
      <c r="BJ89">
        <v>68.708332999999996</v>
      </c>
      <c r="BK89">
        <v>68.416667000000004</v>
      </c>
      <c r="BL89">
        <v>67.791667000000004</v>
      </c>
      <c r="BM89">
        <v>68.166667000000004</v>
      </c>
      <c r="BN89">
        <v>68.5</v>
      </c>
      <c r="BO89">
        <v>68.625</v>
      </c>
      <c r="BP89">
        <v>69.166667000000004</v>
      </c>
      <c r="BQ89">
        <v>69.708332999999996</v>
      </c>
      <c r="BR89">
        <v>-21.908049999999999</v>
      </c>
      <c r="BS89">
        <v>-1.893718</v>
      </c>
      <c r="BT89">
        <v>-28.670570000000001</v>
      </c>
      <c r="BU89">
        <v>-10.016970000000001</v>
      </c>
      <c r="BV89">
        <v>-25.207460000000001</v>
      </c>
      <c r="BW89">
        <v>-19.686219999999999</v>
      </c>
      <c r="BX89">
        <v>-34.340890000000002</v>
      </c>
      <c r="BY89">
        <v>27.654949999999999</v>
      </c>
      <c r="BZ89">
        <v>17.459340000000001</v>
      </c>
      <c r="CA89">
        <v>25.249949999999998</v>
      </c>
      <c r="CB89">
        <v>20.699459999999998</v>
      </c>
      <c r="CC89">
        <v>9.2097499999999997</v>
      </c>
      <c r="CD89">
        <v>5.1467489999999998</v>
      </c>
      <c r="CE89">
        <v>-36.824869999999997</v>
      </c>
      <c r="CF89">
        <v>-37.780900000000003</v>
      </c>
      <c r="CG89">
        <v>-17.327739999999999</v>
      </c>
      <c r="CH89">
        <v>-33.22578</v>
      </c>
      <c r="CI89">
        <v>56.480870000000003</v>
      </c>
      <c r="CJ89">
        <v>69.796800000000005</v>
      </c>
      <c r="CK89">
        <v>-19.469349999999999</v>
      </c>
      <c r="CL89">
        <v>9.6188690000000001</v>
      </c>
      <c r="CM89">
        <v>3.2385980000000001</v>
      </c>
      <c r="CN89">
        <v>-8.3889479999999992</v>
      </c>
      <c r="CO89">
        <v>2.5997309999999998</v>
      </c>
      <c r="CP89">
        <v>42.358359999999998</v>
      </c>
      <c r="CQ89">
        <v>32.687350000000002</v>
      </c>
      <c r="CR89">
        <v>40.652990000000003</v>
      </c>
      <c r="CS89">
        <v>40.974739999999997</v>
      </c>
      <c r="CT89">
        <v>28.060130000000001</v>
      </c>
      <c r="CU89">
        <v>20.724869999999999</v>
      </c>
      <c r="CV89">
        <v>13.844989999999999</v>
      </c>
      <c r="CW89">
        <v>17.075780000000002</v>
      </c>
      <c r="CX89">
        <v>22.38062</v>
      </c>
      <c r="CY89">
        <v>32.89376</v>
      </c>
      <c r="CZ89">
        <v>30.90307</v>
      </c>
      <c r="DA89">
        <v>18.33296</v>
      </c>
      <c r="DB89">
        <v>18.112729999999999</v>
      </c>
      <c r="DC89">
        <v>27.56016</v>
      </c>
      <c r="DD89">
        <v>56.85257</v>
      </c>
      <c r="DE89">
        <v>64.546909999999997</v>
      </c>
      <c r="DF89">
        <v>66.791790000000006</v>
      </c>
      <c r="DG89">
        <v>53.503770000000003</v>
      </c>
      <c r="DH89">
        <v>60.527700000000003</v>
      </c>
      <c r="DI89">
        <v>52.815629999999999</v>
      </c>
      <c r="DJ89">
        <v>49.161790000000003</v>
      </c>
      <c r="DK89">
        <v>17.08756</v>
      </c>
      <c r="DL89">
        <v>6.2046679999999999</v>
      </c>
      <c r="DM89">
        <v>16.96735</v>
      </c>
      <c r="DN89">
        <v>18</v>
      </c>
      <c r="DO89">
        <v>19</v>
      </c>
      <c r="DP89">
        <v>24</v>
      </c>
      <c r="DQ89">
        <v>0.3</v>
      </c>
      <c r="DR89">
        <v>0.3</v>
      </c>
    </row>
    <row r="90" spans="1:122" hidden="1" x14ac:dyDescent="0.3">
      <c r="A90" t="str">
        <f t="shared" si="2"/>
        <v>Aggregator-Voltus Inc_All Day Ahead_45154_18-21</v>
      </c>
      <c r="B90" t="s">
        <v>49</v>
      </c>
      <c r="C90" t="s">
        <v>209</v>
      </c>
      <c r="D90" t="s">
        <v>48</v>
      </c>
      <c r="E90" t="s">
        <v>210</v>
      </c>
      <c r="F90" t="s">
        <v>48</v>
      </c>
      <c r="G90" t="s">
        <v>84</v>
      </c>
      <c r="H90" t="s">
        <v>48</v>
      </c>
      <c r="I90" t="s">
        <v>48</v>
      </c>
      <c r="J90" t="s">
        <v>48</v>
      </c>
      <c r="K90" t="s">
        <v>204</v>
      </c>
      <c r="L90" s="22">
        <v>45154</v>
      </c>
      <c r="M90">
        <v>18</v>
      </c>
      <c r="N90">
        <v>21</v>
      </c>
      <c r="O90">
        <v>24</v>
      </c>
      <c r="P90">
        <v>24</v>
      </c>
      <c r="Q90">
        <v>1</v>
      </c>
      <c r="R90">
        <v>0</v>
      </c>
      <c r="S90">
        <v>0</v>
      </c>
      <c r="T90">
        <v>0</v>
      </c>
      <c r="U90">
        <v>0</v>
      </c>
      <c r="V90">
        <v>1183.1849999999999</v>
      </c>
      <c r="W90">
        <v>1153.22</v>
      </c>
      <c r="X90">
        <v>1105.7</v>
      </c>
      <c r="Y90">
        <v>1133.6400000000001</v>
      </c>
      <c r="Z90">
        <v>1240.6949999999999</v>
      </c>
      <c r="AA90">
        <v>1473.68</v>
      </c>
      <c r="AB90">
        <v>1454.1849999999999</v>
      </c>
      <c r="AC90">
        <v>1516.4549999999999</v>
      </c>
      <c r="AD90">
        <v>1557.085</v>
      </c>
      <c r="AE90">
        <v>1723.64</v>
      </c>
      <c r="AF90">
        <v>1871.73</v>
      </c>
      <c r="AG90">
        <v>1905.635</v>
      </c>
      <c r="AH90">
        <v>1900.6849999999999</v>
      </c>
      <c r="AI90">
        <v>1890.81</v>
      </c>
      <c r="AJ90">
        <v>1952.2049999999999</v>
      </c>
      <c r="AK90">
        <v>1989.2650000000001</v>
      </c>
      <c r="AL90">
        <v>2075.165</v>
      </c>
      <c r="AM90">
        <v>1531.3050000000001</v>
      </c>
      <c r="AN90">
        <v>1619.54</v>
      </c>
      <c r="AO90">
        <v>1603.9449999999999</v>
      </c>
      <c r="AP90">
        <v>1515.665</v>
      </c>
      <c r="AQ90">
        <v>1819.5</v>
      </c>
      <c r="AR90">
        <v>1460.77</v>
      </c>
      <c r="AS90">
        <v>1312.135</v>
      </c>
      <c r="AT90">
        <v>72.791667000000004</v>
      </c>
      <c r="AU90">
        <v>75.333332999999996</v>
      </c>
      <c r="AV90">
        <v>76.5</v>
      </c>
      <c r="AW90">
        <v>76.375</v>
      </c>
      <c r="AX90">
        <v>77.916667000000004</v>
      </c>
      <c r="AY90">
        <v>77.25</v>
      </c>
      <c r="AZ90">
        <v>78.25</v>
      </c>
      <c r="BA90">
        <v>78.458332999999996</v>
      </c>
      <c r="BB90">
        <v>75.958332999999996</v>
      </c>
      <c r="BC90">
        <v>75.125</v>
      </c>
      <c r="BD90">
        <v>73.958332999999996</v>
      </c>
      <c r="BE90">
        <v>74.104167000000004</v>
      </c>
      <c r="BF90">
        <v>73.208332999999996</v>
      </c>
      <c r="BG90">
        <v>72.916667000000004</v>
      </c>
      <c r="BH90">
        <v>71.75</v>
      </c>
      <c r="BI90">
        <v>70.166667000000004</v>
      </c>
      <c r="BJ90">
        <v>69.117647000000005</v>
      </c>
      <c r="BK90">
        <v>69.25</v>
      </c>
      <c r="BL90">
        <v>69.086956999999998</v>
      </c>
      <c r="BM90">
        <v>69.458332999999996</v>
      </c>
      <c r="BN90">
        <v>69.708332999999996</v>
      </c>
      <c r="BO90">
        <v>70.458332999999996</v>
      </c>
      <c r="BP90">
        <v>71.25</v>
      </c>
      <c r="BQ90">
        <v>72.166667000000004</v>
      </c>
      <c r="BR90">
        <v>31.33942</v>
      </c>
      <c r="BS90">
        <v>9.3779179999999993</v>
      </c>
      <c r="BT90">
        <v>31.832609999999999</v>
      </c>
      <c r="BU90">
        <v>20.585550000000001</v>
      </c>
      <c r="BV90">
        <v>-5.4070020000000003</v>
      </c>
      <c r="BW90">
        <v>4.2626910000000002</v>
      </c>
      <c r="BX90">
        <v>-1.5421609999999999</v>
      </c>
      <c r="BY90">
        <v>-32.838859999999997</v>
      </c>
      <c r="BZ90">
        <v>25.398769999999999</v>
      </c>
      <c r="CA90">
        <v>17.845220000000001</v>
      </c>
      <c r="CB90">
        <v>-46.2849</v>
      </c>
      <c r="CC90">
        <v>-28.511140000000001</v>
      </c>
      <c r="CD90">
        <v>22.887640000000001</v>
      </c>
      <c r="CE90">
        <v>50.979500000000002</v>
      </c>
      <c r="CF90">
        <v>10.119260000000001</v>
      </c>
      <c r="CG90">
        <v>23.900220000000001</v>
      </c>
      <c r="CH90">
        <v>-30.63505</v>
      </c>
      <c r="CI90">
        <v>519.60109999999997</v>
      </c>
      <c r="CJ90">
        <v>360.30079999999998</v>
      </c>
      <c r="CK90">
        <v>275.29109999999997</v>
      </c>
      <c r="CL90">
        <v>282.26229999999998</v>
      </c>
      <c r="CM90">
        <v>-92.027019999999993</v>
      </c>
      <c r="CN90">
        <v>38.837519999999998</v>
      </c>
      <c r="CO90">
        <v>49.733089999999997</v>
      </c>
      <c r="CP90">
        <v>52.713740000000001</v>
      </c>
      <c r="CQ90">
        <v>44.03783</v>
      </c>
      <c r="CR90">
        <v>59.438870000000001</v>
      </c>
      <c r="CS90">
        <v>54.623280000000001</v>
      </c>
      <c r="CT90">
        <v>37.578659999999999</v>
      </c>
      <c r="CU90">
        <v>23.95176</v>
      </c>
      <c r="CV90">
        <v>15.623670000000001</v>
      </c>
      <c r="CW90">
        <v>19.389600000000002</v>
      </c>
      <c r="CX90">
        <v>25.67456</v>
      </c>
      <c r="CY90">
        <v>48.083210000000001</v>
      </c>
      <c r="CZ90">
        <v>43.577100000000002</v>
      </c>
      <c r="DA90">
        <v>25.342449999999999</v>
      </c>
      <c r="DB90">
        <v>21.985790000000001</v>
      </c>
      <c r="DC90">
        <v>37.814950000000003</v>
      </c>
      <c r="DD90">
        <v>64.378439999999998</v>
      </c>
      <c r="DE90">
        <v>69.245410000000007</v>
      </c>
      <c r="DF90">
        <v>72.364850000000004</v>
      </c>
      <c r="DG90">
        <v>62.190350000000002</v>
      </c>
      <c r="DH90">
        <v>85.005229999999997</v>
      </c>
      <c r="DI90">
        <v>67.190830000000005</v>
      </c>
      <c r="DJ90">
        <v>64.07978</v>
      </c>
      <c r="DK90">
        <v>19.682690000000001</v>
      </c>
      <c r="DL90">
        <v>7.0183330000000002</v>
      </c>
      <c r="DM90">
        <v>16.645320000000002</v>
      </c>
      <c r="DN90">
        <v>18</v>
      </c>
      <c r="DO90">
        <v>21</v>
      </c>
      <c r="DP90">
        <v>24</v>
      </c>
      <c r="DQ90">
        <v>0.3</v>
      </c>
      <c r="DR90">
        <v>0.3</v>
      </c>
    </row>
    <row r="91" spans="1:122" hidden="1" x14ac:dyDescent="0.3">
      <c r="A91" t="str">
        <f t="shared" si="2"/>
        <v>All_All Day Ahead_45134_20-21</v>
      </c>
      <c r="B91" t="s">
        <v>49</v>
      </c>
      <c r="C91" t="s">
        <v>48</v>
      </c>
      <c r="D91" t="s">
        <v>48</v>
      </c>
      <c r="E91" t="s">
        <v>48</v>
      </c>
      <c r="F91" t="s">
        <v>48</v>
      </c>
      <c r="G91" t="s">
        <v>84</v>
      </c>
      <c r="H91" t="s">
        <v>48</v>
      </c>
      <c r="I91" t="s">
        <v>48</v>
      </c>
      <c r="J91" t="s">
        <v>48</v>
      </c>
      <c r="K91" t="s">
        <v>204</v>
      </c>
      <c r="L91" s="22">
        <v>45134</v>
      </c>
      <c r="M91">
        <v>20</v>
      </c>
      <c r="N91">
        <v>21</v>
      </c>
      <c r="O91">
        <v>70</v>
      </c>
      <c r="P91">
        <v>68</v>
      </c>
      <c r="Q91">
        <v>1</v>
      </c>
      <c r="R91">
        <v>0</v>
      </c>
      <c r="S91">
        <v>0</v>
      </c>
      <c r="T91">
        <v>0</v>
      </c>
      <c r="U91">
        <v>0</v>
      </c>
      <c r="V91">
        <v>1800.3176000000001</v>
      </c>
      <c r="W91">
        <v>1768.2824000000001</v>
      </c>
      <c r="X91">
        <v>1654.4087999999999</v>
      </c>
      <c r="Y91">
        <v>1926.1529</v>
      </c>
      <c r="Z91">
        <v>2290.7294000000002</v>
      </c>
      <c r="AA91">
        <v>2357.3323999999998</v>
      </c>
      <c r="AB91">
        <v>3177.1559000000002</v>
      </c>
      <c r="AC91">
        <v>4480.9058999999997</v>
      </c>
      <c r="AD91">
        <v>5171.9294</v>
      </c>
      <c r="AE91">
        <v>5226.2824000000001</v>
      </c>
      <c r="AF91">
        <v>6077.2764999999999</v>
      </c>
      <c r="AG91">
        <v>6511.2559000000001</v>
      </c>
      <c r="AH91">
        <v>7013.8558999999996</v>
      </c>
      <c r="AI91">
        <v>6942.4558999999999</v>
      </c>
      <c r="AJ91">
        <v>6735.2764999999999</v>
      </c>
      <c r="AK91">
        <v>6857.7559000000001</v>
      </c>
      <c r="AL91">
        <v>6904.0587999999998</v>
      </c>
      <c r="AM91">
        <v>7378.6175999999996</v>
      </c>
      <c r="AN91">
        <v>7152.1265000000003</v>
      </c>
      <c r="AO91">
        <v>5559.6471000000001</v>
      </c>
      <c r="AP91">
        <v>4696.5882000000001</v>
      </c>
      <c r="AQ91">
        <v>3508.3175999999999</v>
      </c>
      <c r="AR91">
        <v>2311.0500000000002</v>
      </c>
      <c r="AS91">
        <v>1709.1324</v>
      </c>
      <c r="AT91">
        <v>75.895522</v>
      </c>
      <c r="AU91">
        <v>76.235293999999996</v>
      </c>
      <c r="AV91">
        <v>76.617647000000005</v>
      </c>
      <c r="AW91">
        <v>77.117647000000005</v>
      </c>
      <c r="AX91">
        <v>75.838234999999997</v>
      </c>
      <c r="AY91">
        <v>74.264706000000004</v>
      </c>
      <c r="AZ91">
        <v>72.720588000000006</v>
      </c>
      <c r="BA91">
        <v>72.323528999999994</v>
      </c>
      <c r="BB91">
        <v>72.161765000000003</v>
      </c>
      <c r="BC91">
        <v>71.705882000000003</v>
      </c>
      <c r="BD91">
        <v>71.161765000000003</v>
      </c>
      <c r="BE91">
        <v>71.382352999999995</v>
      </c>
      <c r="BF91">
        <v>70.911765000000003</v>
      </c>
      <c r="BG91">
        <v>71.558824000000001</v>
      </c>
      <c r="BH91">
        <v>71.058824000000001</v>
      </c>
      <c r="BI91">
        <v>71.382352999999995</v>
      </c>
      <c r="BJ91">
        <v>71.044117999999997</v>
      </c>
      <c r="BK91">
        <v>71.632352999999995</v>
      </c>
      <c r="BL91">
        <v>72.867647000000005</v>
      </c>
      <c r="BM91">
        <v>73.639706000000004</v>
      </c>
      <c r="BN91">
        <v>74.161765000000003</v>
      </c>
      <c r="BO91">
        <v>73.544117999999997</v>
      </c>
      <c r="BP91">
        <v>73.313433000000003</v>
      </c>
      <c r="BQ91">
        <v>74.194029999999998</v>
      </c>
      <c r="BR91">
        <v>184.10720000000001</v>
      </c>
      <c r="BS91">
        <v>18.24877</v>
      </c>
      <c r="BT91">
        <v>157.31370000000001</v>
      </c>
      <c r="BU91">
        <v>129.9573</v>
      </c>
      <c r="BV91">
        <v>-33.292000000000002</v>
      </c>
      <c r="BW91">
        <v>96.10839</v>
      </c>
      <c r="BX91">
        <v>192.45689999999999</v>
      </c>
      <c r="BY91">
        <v>-164.07830000000001</v>
      </c>
      <c r="BZ91">
        <v>-262.07659999999998</v>
      </c>
      <c r="CA91">
        <v>124.16200000000001</v>
      </c>
      <c r="CB91">
        <v>125.7937</v>
      </c>
      <c r="CC91">
        <v>-23.976970000000001</v>
      </c>
      <c r="CD91">
        <v>-126.405</v>
      </c>
      <c r="CE91">
        <v>16.382239999999999</v>
      </c>
      <c r="CF91">
        <v>113.584</v>
      </c>
      <c r="CG91">
        <v>-221.0752</v>
      </c>
      <c r="CH91">
        <v>-174.42420000000001</v>
      </c>
      <c r="CI91">
        <v>-413.452</v>
      </c>
      <c r="CJ91">
        <v>-188.25110000000001</v>
      </c>
      <c r="CK91">
        <v>1185.049</v>
      </c>
      <c r="CL91">
        <v>540.71230000000003</v>
      </c>
      <c r="CM91">
        <v>-263.86439999999999</v>
      </c>
      <c r="CN91">
        <v>85.83417</v>
      </c>
      <c r="CO91">
        <v>166.4323</v>
      </c>
      <c r="CP91">
        <v>6783.7929999999997</v>
      </c>
      <c r="CQ91">
        <v>24850.1</v>
      </c>
      <c r="CR91">
        <v>19983.71</v>
      </c>
      <c r="CS91">
        <v>3449.5920000000001</v>
      </c>
      <c r="CT91">
        <v>1913.3710000000001</v>
      </c>
      <c r="CU91">
        <v>1455.4849999999999</v>
      </c>
      <c r="CV91">
        <v>1854.242</v>
      </c>
      <c r="CW91">
        <v>2891.3510000000001</v>
      </c>
      <c r="CX91">
        <v>3349.1370000000002</v>
      </c>
      <c r="CY91">
        <v>9814.3459999999995</v>
      </c>
      <c r="CZ91">
        <v>8408.3189999999995</v>
      </c>
      <c r="DA91">
        <v>14596.52</v>
      </c>
      <c r="DB91">
        <v>2688.0369999999998</v>
      </c>
      <c r="DC91">
        <v>28967.52</v>
      </c>
      <c r="DD91">
        <v>32471.9</v>
      </c>
      <c r="DE91">
        <v>18793.87</v>
      </c>
      <c r="DF91">
        <v>34066.800000000003</v>
      </c>
      <c r="DG91">
        <v>33987.660000000003</v>
      </c>
      <c r="DH91">
        <v>9513.8629999999994</v>
      </c>
      <c r="DI91">
        <v>15277.92</v>
      </c>
      <c r="DJ91">
        <v>6650.17</v>
      </c>
      <c r="DK91">
        <v>2950.5650000000001</v>
      </c>
      <c r="DL91">
        <v>1466.18</v>
      </c>
      <c r="DM91">
        <v>1069.0820000000001</v>
      </c>
      <c r="DN91">
        <v>20</v>
      </c>
      <c r="DO91">
        <v>21</v>
      </c>
      <c r="DP91">
        <v>70</v>
      </c>
      <c r="DQ91">
        <v>1.3049999999999999</v>
      </c>
      <c r="DR91">
        <v>1.3049999999999999</v>
      </c>
    </row>
    <row r="92" spans="1:122" hidden="1" x14ac:dyDescent="0.3">
      <c r="A92" t="str">
        <f t="shared" si="2"/>
        <v>All_All Day Ahead_45135_20-21</v>
      </c>
      <c r="B92" t="s">
        <v>49</v>
      </c>
      <c r="C92" t="s">
        <v>48</v>
      </c>
      <c r="D92" t="s">
        <v>48</v>
      </c>
      <c r="E92" t="s">
        <v>48</v>
      </c>
      <c r="F92" t="s">
        <v>48</v>
      </c>
      <c r="G92" t="s">
        <v>84</v>
      </c>
      <c r="H92" t="s">
        <v>48</v>
      </c>
      <c r="I92" t="s">
        <v>48</v>
      </c>
      <c r="J92" t="s">
        <v>48</v>
      </c>
      <c r="K92" t="s">
        <v>204</v>
      </c>
      <c r="L92" s="22">
        <v>45135</v>
      </c>
      <c r="M92">
        <v>20</v>
      </c>
      <c r="N92">
        <v>21</v>
      </c>
      <c r="O92">
        <v>70</v>
      </c>
      <c r="P92">
        <v>68</v>
      </c>
      <c r="Q92">
        <v>1</v>
      </c>
      <c r="R92">
        <v>0</v>
      </c>
      <c r="S92">
        <v>0</v>
      </c>
      <c r="T92">
        <v>0</v>
      </c>
      <c r="U92">
        <v>0</v>
      </c>
      <c r="V92">
        <v>1682.3676</v>
      </c>
      <c r="W92">
        <v>2018.5941</v>
      </c>
      <c r="X92">
        <v>2001.6088</v>
      </c>
      <c r="Y92">
        <v>1972.0853</v>
      </c>
      <c r="Z92">
        <v>2299.9529000000002</v>
      </c>
      <c r="AA92">
        <v>2266.7029000000002</v>
      </c>
      <c r="AB92">
        <v>3035.0765000000001</v>
      </c>
      <c r="AC92">
        <v>4517.1000000000004</v>
      </c>
      <c r="AD92">
        <v>5199.7235000000001</v>
      </c>
      <c r="AE92">
        <v>4867.5735000000004</v>
      </c>
      <c r="AF92">
        <v>5752.8059000000003</v>
      </c>
      <c r="AG92">
        <v>6122.1175999999996</v>
      </c>
      <c r="AH92">
        <v>6360.6117999999997</v>
      </c>
      <c r="AI92">
        <v>6587.8235000000004</v>
      </c>
      <c r="AJ92">
        <v>6509.7323999999999</v>
      </c>
      <c r="AK92">
        <v>6912.4794000000002</v>
      </c>
      <c r="AL92">
        <v>6721.3793999999998</v>
      </c>
      <c r="AM92">
        <v>7338.8824000000004</v>
      </c>
      <c r="AN92">
        <v>7461.5470999999998</v>
      </c>
      <c r="AO92">
        <v>5333.8352999999997</v>
      </c>
      <c r="AP92">
        <v>5146.6881999999996</v>
      </c>
      <c r="AQ92">
        <v>3836</v>
      </c>
      <c r="AR92">
        <v>2341.5205999999998</v>
      </c>
      <c r="AS92">
        <v>1923.9911999999999</v>
      </c>
      <c r="AT92">
        <v>73</v>
      </c>
      <c r="AU92">
        <v>73.955882000000003</v>
      </c>
      <c r="AV92">
        <v>73.955882000000003</v>
      </c>
      <c r="AW92">
        <v>73</v>
      </c>
      <c r="AX92">
        <v>72.870968000000005</v>
      </c>
      <c r="AY92">
        <v>71.935484000000002</v>
      </c>
      <c r="AZ92">
        <v>71.532257999999999</v>
      </c>
      <c r="BA92">
        <v>71.323528999999994</v>
      </c>
      <c r="BB92">
        <v>72.132352999999995</v>
      </c>
      <c r="BC92">
        <v>72.044117999999997</v>
      </c>
      <c r="BD92">
        <v>71.485293999999996</v>
      </c>
      <c r="BE92">
        <v>71.235293999999996</v>
      </c>
      <c r="BF92">
        <v>70.147058999999999</v>
      </c>
      <c r="BG92">
        <v>69.073528999999994</v>
      </c>
      <c r="BH92">
        <v>68.647058999999999</v>
      </c>
      <c r="BI92">
        <v>69.323528999999994</v>
      </c>
      <c r="BJ92">
        <v>69.470588000000006</v>
      </c>
      <c r="BK92">
        <v>70.441175999999999</v>
      </c>
      <c r="BL92">
        <v>71.279411999999994</v>
      </c>
      <c r="BM92">
        <v>71.794117999999997</v>
      </c>
      <c r="BN92">
        <v>71.455882000000003</v>
      </c>
      <c r="BO92">
        <v>70.955882000000003</v>
      </c>
      <c r="BP92">
        <v>71.676471000000006</v>
      </c>
      <c r="BQ92">
        <v>71.955882000000003</v>
      </c>
      <c r="BR92">
        <v>186.00550000000001</v>
      </c>
      <c r="BS92">
        <v>18.24879</v>
      </c>
      <c r="BT92">
        <v>157.31360000000001</v>
      </c>
      <c r="BU92">
        <v>129.9573</v>
      </c>
      <c r="BV92">
        <v>-33.291989999999998</v>
      </c>
      <c r="BW92">
        <v>96.108450000000005</v>
      </c>
      <c r="BX92">
        <v>192.45689999999999</v>
      </c>
      <c r="BY92">
        <v>-164.07830000000001</v>
      </c>
      <c r="BZ92">
        <v>-262.07659999999998</v>
      </c>
      <c r="CA92">
        <v>124.16200000000001</v>
      </c>
      <c r="CB92">
        <v>125.7937</v>
      </c>
      <c r="CC92">
        <v>-23.977039999999999</v>
      </c>
      <c r="CD92">
        <v>-126.405</v>
      </c>
      <c r="CE92">
        <v>16.38213</v>
      </c>
      <c r="CF92">
        <v>113.584</v>
      </c>
      <c r="CG92">
        <v>-221.0753</v>
      </c>
      <c r="CH92">
        <v>-174.42429999999999</v>
      </c>
      <c r="CI92">
        <v>-413.45209999999997</v>
      </c>
      <c r="CJ92">
        <v>-188.251</v>
      </c>
      <c r="CK92">
        <v>1185.049</v>
      </c>
      <c r="CL92">
        <v>540.71230000000003</v>
      </c>
      <c r="CM92">
        <v>-263.86439999999999</v>
      </c>
      <c r="CN92">
        <v>85.834180000000003</v>
      </c>
      <c r="CO92">
        <v>166.4323</v>
      </c>
      <c r="CP92">
        <v>6885.8770000000004</v>
      </c>
      <c r="CQ92">
        <v>24846.89</v>
      </c>
      <c r="CR92">
        <v>19846.27</v>
      </c>
      <c r="CS92">
        <v>3232.4430000000002</v>
      </c>
      <c r="CT92">
        <v>1860.893</v>
      </c>
      <c r="CU92">
        <v>1459.566</v>
      </c>
      <c r="CV92">
        <v>2002.2270000000001</v>
      </c>
      <c r="CW92">
        <v>2931.576</v>
      </c>
      <c r="CX92">
        <v>3470.9769999999999</v>
      </c>
      <c r="CY92">
        <v>9904.3340000000007</v>
      </c>
      <c r="CZ92">
        <v>8293.0020000000004</v>
      </c>
      <c r="DA92">
        <v>14580.87</v>
      </c>
      <c r="DB92">
        <v>2680.0250000000001</v>
      </c>
      <c r="DC92">
        <v>29518.5</v>
      </c>
      <c r="DD92">
        <v>32254.18</v>
      </c>
      <c r="DE92">
        <v>19077.900000000001</v>
      </c>
      <c r="DF92">
        <v>34726.720000000001</v>
      </c>
      <c r="DG92">
        <v>33855.129999999997</v>
      </c>
      <c r="DH92">
        <v>9936.9480000000003</v>
      </c>
      <c r="DI92">
        <v>15318.55</v>
      </c>
      <c r="DJ92">
        <v>7418.1319999999996</v>
      </c>
      <c r="DK92">
        <v>3122.4569999999999</v>
      </c>
      <c r="DL92">
        <v>1546.1610000000001</v>
      </c>
      <c r="DM92">
        <v>1246.683</v>
      </c>
      <c r="DN92">
        <v>20</v>
      </c>
      <c r="DO92">
        <v>21</v>
      </c>
      <c r="DP92">
        <v>70</v>
      </c>
      <c r="DQ92">
        <v>1.3049999999999999</v>
      </c>
      <c r="DR92">
        <v>1.3049999999999999</v>
      </c>
    </row>
    <row r="93" spans="1:122" hidden="1" x14ac:dyDescent="0.3">
      <c r="A93" t="str">
        <f t="shared" si="2"/>
        <v>All_All Day Ahead_45153_18-19</v>
      </c>
      <c r="B93" t="s">
        <v>49</v>
      </c>
      <c r="C93" t="s">
        <v>48</v>
      </c>
      <c r="D93" t="s">
        <v>48</v>
      </c>
      <c r="E93" t="s">
        <v>48</v>
      </c>
      <c r="F93" t="s">
        <v>48</v>
      </c>
      <c r="G93" t="s">
        <v>84</v>
      </c>
      <c r="H93" t="s">
        <v>48</v>
      </c>
      <c r="I93" t="s">
        <v>48</v>
      </c>
      <c r="J93" t="s">
        <v>48</v>
      </c>
      <c r="K93" t="s">
        <v>204</v>
      </c>
      <c r="L93" s="22">
        <v>45153</v>
      </c>
      <c r="M93">
        <v>18</v>
      </c>
      <c r="N93">
        <v>19</v>
      </c>
      <c r="O93">
        <v>104</v>
      </c>
      <c r="P93">
        <v>102</v>
      </c>
      <c r="Q93">
        <v>2</v>
      </c>
      <c r="R93">
        <v>0</v>
      </c>
      <c r="S93">
        <v>0</v>
      </c>
      <c r="T93">
        <v>0</v>
      </c>
      <c r="U93">
        <v>0</v>
      </c>
      <c r="V93">
        <v>4148.4076999999997</v>
      </c>
      <c r="W93">
        <v>3883.1064000000001</v>
      </c>
      <c r="X93">
        <v>3833.6037999999999</v>
      </c>
      <c r="Y93">
        <v>4057.4477999999999</v>
      </c>
      <c r="Z93">
        <v>4555.9786999999997</v>
      </c>
      <c r="AA93">
        <v>4999.4390999999996</v>
      </c>
      <c r="AB93">
        <v>5910.951</v>
      </c>
      <c r="AC93">
        <v>6964.1391000000003</v>
      </c>
      <c r="AD93">
        <v>7810.1817000000001</v>
      </c>
      <c r="AE93">
        <v>8259.8906000000006</v>
      </c>
      <c r="AF93">
        <v>9039.5954000000002</v>
      </c>
      <c r="AG93">
        <v>9366.6569999999992</v>
      </c>
      <c r="AH93">
        <v>9715.9640999999992</v>
      </c>
      <c r="AI93">
        <v>10107.325999999999</v>
      </c>
      <c r="AJ93">
        <v>10099.482</v>
      </c>
      <c r="AK93">
        <v>10282.994000000001</v>
      </c>
      <c r="AL93">
        <v>10806.084000000001</v>
      </c>
      <c r="AM93">
        <v>9269.5792999999994</v>
      </c>
      <c r="AN93">
        <v>9379.3443000000007</v>
      </c>
      <c r="AO93">
        <v>9722.9076000000005</v>
      </c>
      <c r="AP93">
        <v>9270.5020999999997</v>
      </c>
      <c r="AQ93">
        <v>6871.1185999999998</v>
      </c>
      <c r="AR93">
        <v>5445.1043</v>
      </c>
      <c r="AS93">
        <v>4533.1228000000001</v>
      </c>
      <c r="AT93">
        <v>72.391968000000006</v>
      </c>
      <c r="AU93">
        <v>73.380373000000006</v>
      </c>
      <c r="AV93">
        <v>74.377262000000002</v>
      </c>
      <c r="AW93">
        <v>74.224547999999999</v>
      </c>
      <c r="AX93">
        <v>74.684106</v>
      </c>
      <c r="AY93">
        <v>74.658653999999999</v>
      </c>
      <c r="AZ93">
        <v>75.503055000000003</v>
      </c>
      <c r="BA93">
        <v>75.733757999999995</v>
      </c>
      <c r="BB93">
        <v>74.206447999999995</v>
      </c>
      <c r="BC93">
        <v>72.348982000000007</v>
      </c>
      <c r="BD93">
        <v>71.976243999999994</v>
      </c>
      <c r="BE93">
        <v>71.105768999999995</v>
      </c>
      <c r="BF93">
        <v>70.019795999999999</v>
      </c>
      <c r="BG93">
        <v>70.000282999999996</v>
      </c>
      <c r="BH93">
        <v>69.345588000000006</v>
      </c>
      <c r="BI93">
        <v>68.074943000000005</v>
      </c>
      <c r="BJ93">
        <v>68.301471000000006</v>
      </c>
      <c r="BK93">
        <v>68.520362000000006</v>
      </c>
      <c r="BL93">
        <v>68.307974999999999</v>
      </c>
      <c r="BM93">
        <v>68.820701</v>
      </c>
      <c r="BN93">
        <v>69.087103999999997</v>
      </c>
      <c r="BO93">
        <v>69.837670000000003</v>
      </c>
      <c r="BP93">
        <v>70.703902999999997</v>
      </c>
      <c r="BQ93">
        <v>71.459558999999999</v>
      </c>
      <c r="BR93">
        <v>-47.986379999999997</v>
      </c>
      <c r="BS93">
        <v>83.445930000000004</v>
      </c>
      <c r="BT93">
        <v>100.1294</v>
      </c>
      <c r="BU93">
        <v>48.076700000000002</v>
      </c>
      <c r="BV93">
        <v>31.392389999999999</v>
      </c>
      <c r="BW93">
        <v>100.9871</v>
      </c>
      <c r="BX93">
        <v>-48.462290000000003</v>
      </c>
      <c r="BY93">
        <v>38.014609999999998</v>
      </c>
      <c r="BZ93">
        <v>-98.996179999999995</v>
      </c>
      <c r="CA93">
        <v>-95.773160000000004</v>
      </c>
      <c r="CB93">
        <v>51.611759999999997</v>
      </c>
      <c r="CC93">
        <v>144.3546</v>
      </c>
      <c r="CD93">
        <v>23.988119999999999</v>
      </c>
      <c r="CE93">
        <v>-251.35589999999999</v>
      </c>
      <c r="CF93">
        <v>-221.20699999999999</v>
      </c>
      <c r="CG93">
        <v>-410.34980000000002</v>
      </c>
      <c r="CH93">
        <v>-788.26030000000003</v>
      </c>
      <c r="CI93">
        <v>1149.9059999999999</v>
      </c>
      <c r="CJ93">
        <v>1137.5709999999999</v>
      </c>
      <c r="CK93">
        <v>465.98259999999999</v>
      </c>
      <c r="CL93">
        <v>-312.57170000000002</v>
      </c>
      <c r="CM93">
        <v>-84.414900000000003</v>
      </c>
      <c r="CN93">
        <v>10.462249999999999</v>
      </c>
      <c r="CO93">
        <v>60.916629999999998</v>
      </c>
      <c r="CP93">
        <v>1101.6980000000001</v>
      </c>
      <c r="CQ93">
        <v>943.41890000000001</v>
      </c>
      <c r="CR93">
        <v>846.55650000000003</v>
      </c>
      <c r="CS93">
        <v>674.04610000000002</v>
      </c>
      <c r="CT93">
        <v>601.89200000000005</v>
      </c>
      <c r="CU93">
        <v>637.73580000000004</v>
      </c>
      <c r="CV93">
        <v>556.178</v>
      </c>
      <c r="CW93">
        <v>789.57910000000004</v>
      </c>
      <c r="CX93">
        <v>1028.9680000000001</v>
      </c>
      <c r="CY93">
        <v>1366.6279999999999</v>
      </c>
      <c r="CZ93">
        <v>946.38210000000004</v>
      </c>
      <c r="DA93">
        <v>628.80769999999995</v>
      </c>
      <c r="DB93">
        <v>487.16019999999997</v>
      </c>
      <c r="DC93">
        <v>1136.42</v>
      </c>
      <c r="DD93">
        <v>1791.2850000000001</v>
      </c>
      <c r="DE93">
        <v>2442.0129999999999</v>
      </c>
      <c r="DF93">
        <v>3481.027</v>
      </c>
      <c r="DG93">
        <v>3444.223</v>
      </c>
      <c r="DH93">
        <v>2631.4450000000002</v>
      </c>
      <c r="DI93">
        <v>3071.3150000000001</v>
      </c>
      <c r="DJ93">
        <v>2096.1280000000002</v>
      </c>
      <c r="DK93">
        <v>446.3374</v>
      </c>
      <c r="DL93">
        <v>131.64099999999999</v>
      </c>
      <c r="DM93">
        <v>328.8245</v>
      </c>
      <c r="DN93">
        <v>18</v>
      </c>
      <c r="DO93">
        <v>20</v>
      </c>
      <c r="DP93">
        <v>104</v>
      </c>
      <c r="DQ93">
        <v>2.9708000000000001</v>
      </c>
      <c r="DR93">
        <v>2.9708000000000001</v>
      </c>
    </row>
    <row r="94" spans="1:122" hidden="1" x14ac:dyDescent="0.3">
      <c r="A94" t="str">
        <f t="shared" si="2"/>
        <v>All_All Day Ahead_45154_18-21</v>
      </c>
      <c r="B94" t="s">
        <v>49</v>
      </c>
      <c r="C94" t="s">
        <v>48</v>
      </c>
      <c r="D94" t="s">
        <v>48</v>
      </c>
      <c r="E94" t="s">
        <v>48</v>
      </c>
      <c r="F94" t="s">
        <v>48</v>
      </c>
      <c r="G94" t="s">
        <v>84</v>
      </c>
      <c r="H94" t="s">
        <v>48</v>
      </c>
      <c r="I94" t="s">
        <v>48</v>
      </c>
      <c r="J94" t="s">
        <v>48</v>
      </c>
      <c r="K94" t="s">
        <v>204</v>
      </c>
      <c r="L94" s="22">
        <v>45154</v>
      </c>
      <c r="M94">
        <v>18</v>
      </c>
      <c r="N94">
        <v>21</v>
      </c>
      <c r="O94">
        <v>104</v>
      </c>
      <c r="P94">
        <v>102</v>
      </c>
      <c r="Q94">
        <v>2</v>
      </c>
      <c r="R94">
        <v>0</v>
      </c>
      <c r="S94">
        <v>0</v>
      </c>
      <c r="T94">
        <v>0</v>
      </c>
      <c r="U94">
        <v>0</v>
      </c>
      <c r="V94">
        <v>4088.357</v>
      </c>
      <c r="W94">
        <v>3937.308</v>
      </c>
      <c r="X94">
        <v>3847.2718</v>
      </c>
      <c r="Y94">
        <v>4065.1628000000001</v>
      </c>
      <c r="Z94">
        <v>4532.8112000000001</v>
      </c>
      <c r="AA94">
        <v>5059.9463999999998</v>
      </c>
      <c r="AB94">
        <v>6057.8945999999996</v>
      </c>
      <c r="AC94">
        <v>7446.1214</v>
      </c>
      <c r="AD94">
        <v>8015.5962</v>
      </c>
      <c r="AE94">
        <v>8610.8042000000005</v>
      </c>
      <c r="AF94">
        <v>10239.092000000001</v>
      </c>
      <c r="AG94">
        <v>10089.200000000001</v>
      </c>
      <c r="AH94">
        <v>10332.026</v>
      </c>
      <c r="AI94">
        <v>10440.275</v>
      </c>
      <c r="AJ94">
        <v>10639.174000000001</v>
      </c>
      <c r="AK94">
        <v>10886.207</v>
      </c>
      <c r="AL94">
        <v>10964.293</v>
      </c>
      <c r="AM94">
        <v>9153.8320000000003</v>
      </c>
      <c r="AN94">
        <v>9773.0210000000006</v>
      </c>
      <c r="AO94">
        <v>10020.665000000001</v>
      </c>
      <c r="AP94">
        <v>8595.9575000000004</v>
      </c>
      <c r="AQ94">
        <v>7349.9327000000003</v>
      </c>
      <c r="AR94">
        <v>5532.4987000000001</v>
      </c>
      <c r="AS94">
        <v>4602.1031000000003</v>
      </c>
      <c r="AT94">
        <v>74.822398000000007</v>
      </c>
      <c r="AU94">
        <v>77.430430000000001</v>
      </c>
      <c r="AV94">
        <v>77.897907000000004</v>
      </c>
      <c r="AW94">
        <v>77.932974999999999</v>
      </c>
      <c r="AX94">
        <v>78.738687999999996</v>
      </c>
      <c r="AY94">
        <v>78.098133000000004</v>
      </c>
      <c r="AZ94">
        <v>78.280259999999998</v>
      </c>
      <c r="BA94">
        <v>78.108597000000003</v>
      </c>
      <c r="BB94">
        <v>75.707295999999999</v>
      </c>
      <c r="BC94">
        <v>74.830882000000003</v>
      </c>
      <c r="BD94">
        <v>73.587952000000001</v>
      </c>
      <c r="BE94">
        <v>73.405118999999999</v>
      </c>
      <c r="BF94">
        <v>72.331731000000005</v>
      </c>
      <c r="BG94">
        <v>71.530929999999998</v>
      </c>
      <c r="BH94">
        <v>70.763167999999993</v>
      </c>
      <c r="BI94">
        <v>69.791572000000002</v>
      </c>
      <c r="BJ94">
        <v>69.916884999999994</v>
      </c>
      <c r="BK94">
        <v>70.293874000000002</v>
      </c>
      <c r="BL94">
        <v>69.950998999999996</v>
      </c>
      <c r="BM94">
        <v>70.645362000000006</v>
      </c>
      <c r="BN94">
        <v>71.238405</v>
      </c>
      <c r="BO94">
        <v>72.323246999999995</v>
      </c>
      <c r="BP94">
        <v>73.659502000000003</v>
      </c>
      <c r="BQ94">
        <v>74.787047999999999</v>
      </c>
      <c r="BR94">
        <v>10.298310000000001</v>
      </c>
      <c r="BS94">
        <v>16.971540000000001</v>
      </c>
      <c r="BT94">
        <v>87.951759999999993</v>
      </c>
      <c r="BU94">
        <v>47.786470000000001</v>
      </c>
      <c r="BV94">
        <v>94.19462</v>
      </c>
      <c r="BW94">
        <v>113.63290000000001</v>
      </c>
      <c r="BX94">
        <v>-10.593030000000001</v>
      </c>
      <c r="BY94">
        <v>-128.166</v>
      </c>
      <c r="BZ94">
        <v>-20.179919999999999</v>
      </c>
      <c r="CA94">
        <v>-68.152619999999999</v>
      </c>
      <c r="CB94">
        <v>-483.28710000000001</v>
      </c>
      <c r="CC94">
        <v>147.0556</v>
      </c>
      <c r="CD94">
        <v>195.5291</v>
      </c>
      <c r="CE94">
        <v>171.0352</v>
      </c>
      <c r="CF94">
        <v>-11.79941</v>
      </c>
      <c r="CG94">
        <v>-314.178</v>
      </c>
      <c r="CH94">
        <v>-146.4699</v>
      </c>
      <c r="CI94">
        <v>1966.2850000000001</v>
      </c>
      <c r="CJ94">
        <v>1356.9770000000001</v>
      </c>
      <c r="CK94">
        <v>629.20100000000002</v>
      </c>
      <c r="CL94">
        <v>671.84960000000001</v>
      </c>
      <c r="CM94">
        <v>-303.1207</v>
      </c>
      <c r="CN94">
        <v>135.00880000000001</v>
      </c>
      <c r="CO94">
        <v>140.28630000000001</v>
      </c>
      <c r="CP94">
        <v>942.46460000000002</v>
      </c>
      <c r="CQ94">
        <v>757.99810000000002</v>
      </c>
      <c r="CR94">
        <v>707.56880000000001</v>
      </c>
      <c r="CS94">
        <v>557.01009999999997</v>
      </c>
      <c r="CT94">
        <v>483.82310000000001</v>
      </c>
      <c r="CU94">
        <v>490.92869999999999</v>
      </c>
      <c r="CV94">
        <v>500.09</v>
      </c>
      <c r="CW94">
        <v>736.49540000000002</v>
      </c>
      <c r="CX94">
        <v>878.04570000000001</v>
      </c>
      <c r="CY94">
        <v>1647.8689999999999</v>
      </c>
      <c r="CZ94">
        <v>1127.6220000000001</v>
      </c>
      <c r="DA94">
        <v>855.44449999999995</v>
      </c>
      <c r="DB94">
        <v>567.64829999999995</v>
      </c>
      <c r="DC94">
        <v>1258.6389999999999</v>
      </c>
      <c r="DD94">
        <v>1593.5609999999999</v>
      </c>
      <c r="DE94">
        <v>2496.3359999999998</v>
      </c>
      <c r="DF94">
        <v>3298.0940000000001</v>
      </c>
      <c r="DG94">
        <v>3515.2719999999999</v>
      </c>
      <c r="DH94">
        <v>2856.7350000000001</v>
      </c>
      <c r="DI94">
        <v>3469.8139999999999</v>
      </c>
      <c r="DJ94">
        <v>2184.8339999999998</v>
      </c>
      <c r="DK94">
        <v>486.92809999999997</v>
      </c>
      <c r="DL94">
        <v>138.97319999999999</v>
      </c>
      <c r="DM94">
        <v>343.6551</v>
      </c>
      <c r="DN94">
        <v>18</v>
      </c>
      <c r="DO94">
        <v>21</v>
      </c>
      <c r="DP94">
        <v>104</v>
      </c>
      <c r="DQ94">
        <v>2.9708000000000001</v>
      </c>
      <c r="DR94">
        <v>2.9708000000000001</v>
      </c>
    </row>
    <row r="95" spans="1:122" hidden="1" x14ac:dyDescent="0.3">
      <c r="A95" t="str">
        <f t="shared" si="2"/>
        <v>All_All Day Ahead_45166_19-20</v>
      </c>
      <c r="B95" t="s">
        <v>49</v>
      </c>
      <c r="C95" t="s">
        <v>48</v>
      </c>
      <c r="D95" t="s">
        <v>48</v>
      </c>
      <c r="E95" t="s">
        <v>48</v>
      </c>
      <c r="F95" t="s">
        <v>48</v>
      </c>
      <c r="G95" t="s">
        <v>84</v>
      </c>
      <c r="H95" t="s">
        <v>48</v>
      </c>
      <c r="I95" t="s">
        <v>48</v>
      </c>
      <c r="J95" t="s">
        <v>48</v>
      </c>
      <c r="K95" t="s">
        <v>204</v>
      </c>
      <c r="L95" s="22">
        <v>45166</v>
      </c>
      <c r="M95">
        <v>19</v>
      </c>
      <c r="N95">
        <v>20</v>
      </c>
      <c r="O95">
        <v>70</v>
      </c>
      <c r="P95">
        <v>67</v>
      </c>
      <c r="Q95">
        <v>1</v>
      </c>
      <c r="R95">
        <v>0</v>
      </c>
      <c r="S95">
        <v>0</v>
      </c>
      <c r="T95">
        <v>0</v>
      </c>
      <c r="U95">
        <v>0</v>
      </c>
      <c r="V95">
        <v>1500.5286000000001</v>
      </c>
      <c r="W95">
        <v>1472.2643</v>
      </c>
      <c r="X95">
        <v>1398.9729</v>
      </c>
      <c r="Y95">
        <v>1438.6774</v>
      </c>
      <c r="Z95">
        <v>1633.5437999999999</v>
      </c>
      <c r="AA95">
        <v>1934.4184</v>
      </c>
      <c r="AB95">
        <v>2745.7260000000001</v>
      </c>
      <c r="AC95">
        <v>3799.1457</v>
      </c>
      <c r="AD95">
        <v>4691.8310000000001</v>
      </c>
      <c r="AE95">
        <v>5118.5273999999999</v>
      </c>
      <c r="AF95">
        <v>5890.9189999999999</v>
      </c>
      <c r="AG95">
        <v>6318.0622000000003</v>
      </c>
      <c r="AH95">
        <v>6414.5442999999996</v>
      </c>
      <c r="AI95">
        <v>6421.6279999999997</v>
      </c>
      <c r="AJ95">
        <v>6451.9264999999996</v>
      </c>
      <c r="AK95">
        <v>6552.0136000000002</v>
      </c>
      <c r="AL95">
        <v>6697.7105000000001</v>
      </c>
      <c r="AM95">
        <v>7037.1797999999999</v>
      </c>
      <c r="AN95">
        <v>6052.9539000000004</v>
      </c>
      <c r="AO95">
        <v>6025.1118999999999</v>
      </c>
      <c r="AP95">
        <v>5735.2763000000004</v>
      </c>
      <c r="AQ95">
        <v>3523.8919999999998</v>
      </c>
      <c r="AR95">
        <v>2431.5682999999999</v>
      </c>
      <c r="AS95">
        <v>1716.9585</v>
      </c>
      <c r="AT95">
        <v>78.984375</v>
      </c>
      <c r="AU95">
        <v>77.390625</v>
      </c>
      <c r="AV95">
        <v>75.898437999999999</v>
      </c>
      <c r="AW95">
        <v>74.429687999999999</v>
      </c>
      <c r="AX95">
        <v>73.242187999999999</v>
      </c>
      <c r="AY95">
        <v>72.983051000000003</v>
      </c>
      <c r="AZ95">
        <v>73.5</v>
      </c>
      <c r="BA95">
        <v>72.491934999999998</v>
      </c>
      <c r="BB95">
        <v>73.943548000000007</v>
      </c>
      <c r="BC95">
        <v>74.572581</v>
      </c>
      <c r="BD95">
        <v>75.990385000000003</v>
      </c>
      <c r="BE95">
        <v>77.192307999999997</v>
      </c>
      <c r="BF95">
        <v>77.076922999999994</v>
      </c>
      <c r="BG95">
        <v>76.298246000000006</v>
      </c>
      <c r="BH95">
        <v>77.052632000000003</v>
      </c>
      <c r="BI95">
        <v>78.807017999999999</v>
      </c>
      <c r="BJ95">
        <v>78.692982000000001</v>
      </c>
      <c r="BK95">
        <v>78.104478</v>
      </c>
      <c r="BL95">
        <v>79.552239</v>
      </c>
      <c r="BM95">
        <v>80.686566999999997</v>
      </c>
      <c r="BN95">
        <v>81</v>
      </c>
      <c r="BO95">
        <v>81.0625</v>
      </c>
      <c r="BP95">
        <v>81.914062999999999</v>
      </c>
      <c r="BQ95">
        <v>81.804687999999999</v>
      </c>
      <c r="BR95">
        <v>-25.269159999999999</v>
      </c>
      <c r="BS95">
        <v>2.0413389999999998</v>
      </c>
      <c r="BT95">
        <v>115.22</v>
      </c>
      <c r="BU95">
        <v>115.5202</v>
      </c>
      <c r="BV95">
        <v>64.607780000000005</v>
      </c>
      <c r="BW95">
        <v>-17.404789999999998</v>
      </c>
      <c r="BX95">
        <v>-15.012689999999999</v>
      </c>
      <c r="BY95">
        <v>133.04159999999999</v>
      </c>
      <c r="BZ95">
        <v>-35.644869999999997</v>
      </c>
      <c r="CA95">
        <v>-154.6747</v>
      </c>
      <c r="CB95">
        <v>6.2602500000000001</v>
      </c>
      <c r="CC95">
        <v>-115.1099</v>
      </c>
      <c r="CD95">
        <v>22.249939999999999</v>
      </c>
      <c r="CE95">
        <v>175.34829999999999</v>
      </c>
      <c r="CF95">
        <v>163.4444</v>
      </c>
      <c r="CG95">
        <v>32.61495</v>
      </c>
      <c r="CH95">
        <v>37.089219999999997</v>
      </c>
      <c r="CI95">
        <v>3.264694</v>
      </c>
      <c r="CJ95">
        <v>1026.0440000000001</v>
      </c>
      <c r="CK95">
        <v>708.48590000000002</v>
      </c>
      <c r="CL95">
        <v>-296.50220000000002</v>
      </c>
      <c r="CM95">
        <v>-87.933779999999999</v>
      </c>
      <c r="CN95">
        <v>-14.845940000000001</v>
      </c>
      <c r="CO95">
        <v>90.995180000000005</v>
      </c>
      <c r="CP95">
        <v>583.52660000000003</v>
      </c>
      <c r="CQ95">
        <v>576.86689999999999</v>
      </c>
      <c r="CR95">
        <v>459.39980000000003</v>
      </c>
      <c r="CS95">
        <v>333.63459999999998</v>
      </c>
      <c r="CT95">
        <v>254.494</v>
      </c>
      <c r="CU95">
        <v>309.6687</v>
      </c>
      <c r="CV95">
        <v>374.51420000000002</v>
      </c>
      <c r="CW95">
        <v>695.75869999999998</v>
      </c>
      <c r="CX95">
        <v>778.26369999999997</v>
      </c>
      <c r="CY95">
        <v>1164.568</v>
      </c>
      <c r="CZ95">
        <v>860.38040000000001</v>
      </c>
      <c r="DA95">
        <v>650.98580000000004</v>
      </c>
      <c r="DB95">
        <v>558.79690000000005</v>
      </c>
      <c r="DC95">
        <v>999.28309999999999</v>
      </c>
      <c r="DD95">
        <v>1338.2360000000001</v>
      </c>
      <c r="DE95">
        <v>1765.8009999999999</v>
      </c>
      <c r="DF95">
        <v>2014.502</v>
      </c>
      <c r="DG95">
        <v>2715.7350000000001</v>
      </c>
      <c r="DH95">
        <v>2244.1030000000001</v>
      </c>
      <c r="DI95">
        <v>3920.683</v>
      </c>
      <c r="DJ95">
        <v>2295.163</v>
      </c>
      <c r="DK95">
        <v>552.65949999999998</v>
      </c>
      <c r="DL95">
        <v>135.69649999999999</v>
      </c>
      <c r="DM95">
        <v>277.76429999999999</v>
      </c>
      <c r="DN95">
        <v>19</v>
      </c>
      <c r="DO95">
        <v>20</v>
      </c>
      <c r="DP95">
        <v>70</v>
      </c>
      <c r="DQ95">
        <v>1.41</v>
      </c>
      <c r="DR95">
        <v>1.41</v>
      </c>
    </row>
    <row r="96" spans="1:122" hidden="1" x14ac:dyDescent="0.3">
      <c r="A96" t="str">
        <f t="shared" si="2"/>
        <v>CCA-No_All Day Ahead_45134_20-21</v>
      </c>
      <c r="B96" t="s">
        <v>49</v>
      </c>
      <c r="C96" t="s">
        <v>183</v>
      </c>
      <c r="D96" t="s">
        <v>48</v>
      </c>
      <c r="E96" t="s">
        <v>48</v>
      </c>
      <c r="F96" t="s">
        <v>48</v>
      </c>
      <c r="G96" t="s">
        <v>84</v>
      </c>
      <c r="H96" t="s">
        <v>48</v>
      </c>
      <c r="I96" t="s">
        <v>84</v>
      </c>
      <c r="J96" t="s">
        <v>48</v>
      </c>
      <c r="K96" t="s">
        <v>204</v>
      </c>
      <c r="L96" s="22">
        <v>45134</v>
      </c>
      <c r="M96">
        <v>20</v>
      </c>
      <c r="N96">
        <v>21</v>
      </c>
      <c r="O96">
        <v>37</v>
      </c>
      <c r="P96">
        <v>36</v>
      </c>
      <c r="Q96">
        <v>1</v>
      </c>
      <c r="R96">
        <v>0</v>
      </c>
      <c r="S96">
        <v>0</v>
      </c>
      <c r="T96">
        <v>0</v>
      </c>
      <c r="U96">
        <v>0</v>
      </c>
      <c r="V96">
        <v>913.40666999999996</v>
      </c>
      <c r="W96">
        <v>895.54389000000003</v>
      </c>
      <c r="X96">
        <v>884.79332999999997</v>
      </c>
      <c r="Y96">
        <v>894.80389000000002</v>
      </c>
      <c r="Z96">
        <v>911.76221999999996</v>
      </c>
      <c r="AA96">
        <v>1007.8183</v>
      </c>
      <c r="AB96">
        <v>1674.0650000000001</v>
      </c>
      <c r="AC96">
        <v>2825.1761000000001</v>
      </c>
      <c r="AD96">
        <v>3326.4439000000002</v>
      </c>
      <c r="AE96">
        <v>3171.8249999999998</v>
      </c>
      <c r="AF96">
        <v>3889.6867000000002</v>
      </c>
      <c r="AG96">
        <v>3980.3982999999998</v>
      </c>
      <c r="AH96">
        <v>4303.9427999999998</v>
      </c>
      <c r="AI96">
        <v>4253.4171999999999</v>
      </c>
      <c r="AJ96">
        <v>4202.2749999999996</v>
      </c>
      <c r="AK96">
        <v>4427.7694000000001</v>
      </c>
      <c r="AL96">
        <v>4795.3438999999998</v>
      </c>
      <c r="AM96">
        <v>5249.4161000000004</v>
      </c>
      <c r="AN96">
        <v>5292.7267000000002</v>
      </c>
      <c r="AO96">
        <v>4454.5944</v>
      </c>
      <c r="AP96">
        <v>3504.7428</v>
      </c>
      <c r="AQ96">
        <v>1856.8039000000001</v>
      </c>
      <c r="AR96">
        <v>1071.1294</v>
      </c>
      <c r="AS96">
        <v>971.99</v>
      </c>
      <c r="AT96">
        <v>75.628570999999994</v>
      </c>
      <c r="AU96">
        <v>76.416667000000004</v>
      </c>
      <c r="AV96">
        <v>77.138889000000006</v>
      </c>
      <c r="AW96">
        <v>77.972222000000002</v>
      </c>
      <c r="AX96">
        <v>76.861110999999994</v>
      </c>
      <c r="AY96">
        <v>75.361110999999994</v>
      </c>
      <c r="AZ96">
        <v>73.694444000000004</v>
      </c>
      <c r="BA96">
        <v>73.055555999999996</v>
      </c>
      <c r="BB96">
        <v>72.361110999999994</v>
      </c>
      <c r="BC96">
        <v>71.416667000000004</v>
      </c>
      <c r="BD96">
        <v>70.75</v>
      </c>
      <c r="BE96">
        <v>71.305555999999996</v>
      </c>
      <c r="BF96">
        <v>70.888889000000006</v>
      </c>
      <c r="BG96">
        <v>71.194444000000004</v>
      </c>
      <c r="BH96">
        <v>70.555555999999996</v>
      </c>
      <c r="BI96">
        <v>70.916667000000004</v>
      </c>
      <c r="BJ96">
        <v>70.472222000000002</v>
      </c>
      <c r="BK96">
        <v>70.666667000000004</v>
      </c>
      <c r="BL96">
        <v>71.555555999999996</v>
      </c>
      <c r="BM96">
        <v>72.013889000000006</v>
      </c>
      <c r="BN96">
        <v>72.583332999999996</v>
      </c>
      <c r="BO96">
        <v>72.166667000000004</v>
      </c>
      <c r="BP96">
        <v>72.514285999999998</v>
      </c>
      <c r="BQ96">
        <v>73.457143000000002</v>
      </c>
      <c r="BR96">
        <v>34.904649999999997</v>
      </c>
      <c r="BS96">
        <v>54.25282</v>
      </c>
      <c r="BT96">
        <v>69.428870000000003</v>
      </c>
      <c r="BU96">
        <v>97.461060000000003</v>
      </c>
      <c r="BV96">
        <v>146.1027</v>
      </c>
      <c r="BW96">
        <v>134.47790000000001</v>
      </c>
      <c r="BX96">
        <v>121.9846</v>
      </c>
      <c r="BY96">
        <v>-225.12780000000001</v>
      </c>
      <c r="BZ96">
        <v>-274.55599999999998</v>
      </c>
      <c r="CA96">
        <v>74.339460000000003</v>
      </c>
      <c r="CB96">
        <v>-22.467549999999999</v>
      </c>
      <c r="CC96">
        <v>-41.048929999999999</v>
      </c>
      <c r="CD96">
        <v>-99.811710000000005</v>
      </c>
      <c r="CE96">
        <v>148.88079999999999</v>
      </c>
      <c r="CF96">
        <v>62.703479999999999</v>
      </c>
      <c r="CG96">
        <v>-63.648600000000002</v>
      </c>
      <c r="CH96">
        <v>-113.2306</v>
      </c>
      <c r="CI96">
        <v>-293.46820000000002</v>
      </c>
      <c r="CJ96">
        <v>-187.6208</v>
      </c>
      <c r="CK96">
        <v>513.03989999999999</v>
      </c>
      <c r="CL96">
        <v>221.1233</v>
      </c>
      <c r="CM96">
        <v>-53.172649999999997</v>
      </c>
      <c r="CN96">
        <v>33.284979999999997</v>
      </c>
      <c r="CO96">
        <v>21.820650000000001</v>
      </c>
      <c r="CP96">
        <v>1305.1300000000001</v>
      </c>
      <c r="CQ96">
        <v>902.34749999999997</v>
      </c>
      <c r="CR96">
        <v>823.57349999999997</v>
      </c>
      <c r="CS96">
        <v>763.53279999999995</v>
      </c>
      <c r="CT96">
        <v>551.06640000000004</v>
      </c>
      <c r="CU96">
        <v>651.01110000000006</v>
      </c>
      <c r="CV96">
        <v>672.38210000000004</v>
      </c>
      <c r="CW96">
        <v>1356.615</v>
      </c>
      <c r="CX96">
        <v>1583.2670000000001</v>
      </c>
      <c r="CY96">
        <v>1822.3340000000001</v>
      </c>
      <c r="CZ96">
        <v>1522.0329999999999</v>
      </c>
      <c r="DA96">
        <v>3113.924</v>
      </c>
      <c r="DB96">
        <v>915.33979999999997</v>
      </c>
      <c r="DC96">
        <v>4388.1670000000004</v>
      </c>
      <c r="DD96">
        <v>4264.3509999999997</v>
      </c>
      <c r="DE96">
        <v>4522.8869999999997</v>
      </c>
      <c r="DF96">
        <v>3866.6309999999999</v>
      </c>
      <c r="DG96">
        <v>5949.4769999999999</v>
      </c>
      <c r="DH96">
        <v>3871.375</v>
      </c>
      <c r="DI96">
        <v>13423.99</v>
      </c>
      <c r="DJ96">
        <v>4421.7950000000001</v>
      </c>
      <c r="DK96">
        <v>595.40930000000003</v>
      </c>
      <c r="DL96">
        <v>145.78360000000001</v>
      </c>
      <c r="DM96">
        <v>403.68130000000002</v>
      </c>
      <c r="DN96">
        <v>20</v>
      </c>
      <c r="DO96">
        <v>21</v>
      </c>
      <c r="DP96">
        <v>37</v>
      </c>
      <c r="DQ96">
        <v>0.68978569999999995</v>
      </c>
      <c r="DR96">
        <v>0.68978572000000005</v>
      </c>
    </row>
    <row r="97" spans="1:122" hidden="1" x14ac:dyDescent="0.3">
      <c r="A97" t="str">
        <f t="shared" si="2"/>
        <v>CCA-No_All Day Ahead_45135_20-21</v>
      </c>
      <c r="B97" t="s">
        <v>49</v>
      </c>
      <c r="C97" t="s">
        <v>183</v>
      </c>
      <c r="D97" t="s">
        <v>48</v>
      </c>
      <c r="E97" t="s">
        <v>48</v>
      </c>
      <c r="F97" t="s">
        <v>48</v>
      </c>
      <c r="G97" t="s">
        <v>84</v>
      </c>
      <c r="H97" t="s">
        <v>48</v>
      </c>
      <c r="I97" t="s">
        <v>84</v>
      </c>
      <c r="J97" t="s">
        <v>48</v>
      </c>
      <c r="K97" t="s">
        <v>204</v>
      </c>
      <c r="L97" s="22">
        <v>45135</v>
      </c>
      <c r="M97">
        <v>20</v>
      </c>
      <c r="N97">
        <v>21</v>
      </c>
      <c r="O97">
        <v>37</v>
      </c>
      <c r="P97">
        <v>36</v>
      </c>
      <c r="Q97">
        <v>1</v>
      </c>
      <c r="R97">
        <v>0</v>
      </c>
      <c r="S97">
        <v>0</v>
      </c>
      <c r="T97">
        <v>0</v>
      </c>
      <c r="U97">
        <v>0</v>
      </c>
      <c r="V97">
        <v>998.89721999999995</v>
      </c>
      <c r="W97">
        <v>940.35500000000002</v>
      </c>
      <c r="X97">
        <v>926.15111000000002</v>
      </c>
      <c r="Y97">
        <v>893.26221999999996</v>
      </c>
      <c r="Z97">
        <v>879.71610999999996</v>
      </c>
      <c r="AA97">
        <v>960.78722000000005</v>
      </c>
      <c r="AB97">
        <v>1622.1211000000001</v>
      </c>
      <c r="AC97">
        <v>2794.0138999999999</v>
      </c>
      <c r="AD97">
        <v>3098.1127999999999</v>
      </c>
      <c r="AE97">
        <v>2833.9944</v>
      </c>
      <c r="AF97">
        <v>3651.5916999999999</v>
      </c>
      <c r="AG97">
        <v>3896.3056000000001</v>
      </c>
      <c r="AH97">
        <v>4135.8806000000004</v>
      </c>
      <c r="AI97">
        <v>4067.7593999999999</v>
      </c>
      <c r="AJ97">
        <v>4338.6405999999997</v>
      </c>
      <c r="AK97">
        <v>4474.4511000000002</v>
      </c>
      <c r="AL97">
        <v>4419.5267000000003</v>
      </c>
      <c r="AM97">
        <v>5060.7572</v>
      </c>
      <c r="AN97">
        <v>5410.0989</v>
      </c>
      <c r="AO97">
        <v>4191.5244000000002</v>
      </c>
      <c r="AP97">
        <v>3852.2139000000002</v>
      </c>
      <c r="AQ97">
        <v>2039.5839000000001</v>
      </c>
      <c r="AR97">
        <v>1167.5555999999999</v>
      </c>
      <c r="AS97">
        <v>1002.3094</v>
      </c>
      <c r="AT97">
        <v>72.916667000000004</v>
      </c>
      <c r="AU97">
        <v>73.972222000000002</v>
      </c>
      <c r="AV97">
        <v>74.083332999999996</v>
      </c>
      <c r="AW97">
        <v>73.222222000000002</v>
      </c>
      <c r="AX97">
        <v>73.205882000000003</v>
      </c>
      <c r="AY97">
        <v>72.411765000000003</v>
      </c>
      <c r="AZ97">
        <v>72.205882000000003</v>
      </c>
      <c r="BA97">
        <v>72.166667000000004</v>
      </c>
      <c r="BB97">
        <v>72.5</v>
      </c>
      <c r="BC97">
        <v>72</v>
      </c>
      <c r="BD97">
        <v>71.5</v>
      </c>
      <c r="BE97">
        <v>71.388889000000006</v>
      </c>
      <c r="BF97">
        <v>70</v>
      </c>
      <c r="BG97">
        <v>69.055555999999996</v>
      </c>
      <c r="BH97">
        <v>68.722222000000002</v>
      </c>
      <c r="BI97">
        <v>69.055555999999996</v>
      </c>
      <c r="BJ97">
        <v>68.777777999999998</v>
      </c>
      <c r="BK97">
        <v>69.555555999999996</v>
      </c>
      <c r="BL97">
        <v>70.138889000000006</v>
      </c>
      <c r="BM97">
        <v>70.527777999999998</v>
      </c>
      <c r="BN97">
        <v>70.277777999999998</v>
      </c>
      <c r="BO97">
        <v>70.055555999999996</v>
      </c>
      <c r="BP97">
        <v>70.861110999999994</v>
      </c>
      <c r="BQ97">
        <v>71.444444000000004</v>
      </c>
      <c r="BR97">
        <v>34.904640000000001</v>
      </c>
      <c r="BS97">
        <v>54.252800000000001</v>
      </c>
      <c r="BT97">
        <v>69.42886</v>
      </c>
      <c r="BU97">
        <v>97.461079999999995</v>
      </c>
      <c r="BV97">
        <v>146.1027</v>
      </c>
      <c r="BW97">
        <v>134.47790000000001</v>
      </c>
      <c r="BX97">
        <v>121.9846</v>
      </c>
      <c r="BY97">
        <v>-225.12780000000001</v>
      </c>
      <c r="BZ97">
        <v>-274.55599999999998</v>
      </c>
      <c r="CA97">
        <v>74.339449999999999</v>
      </c>
      <c r="CB97">
        <v>-22.467590000000001</v>
      </c>
      <c r="CC97">
        <v>-41.048999999999999</v>
      </c>
      <c r="CD97">
        <v>-99.811679999999996</v>
      </c>
      <c r="CE97">
        <v>148.88069999999999</v>
      </c>
      <c r="CF97">
        <v>62.703479999999999</v>
      </c>
      <c r="CG97">
        <v>-63.648629999999997</v>
      </c>
      <c r="CH97">
        <v>-113.2306</v>
      </c>
      <c r="CI97">
        <v>-293.46820000000002</v>
      </c>
      <c r="CJ97">
        <v>-187.6207</v>
      </c>
      <c r="CK97">
        <v>513.04</v>
      </c>
      <c r="CL97">
        <v>221.1233</v>
      </c>
      <c r="CM97">
        <v>-53.172649999999997</v>
      </c>
      <c r="CN97">
        <v>33.284979999999997</v>
      </c>
      <c r="CO97">
        <v>21.82066</v>
      </c>
      <c r="CP97">
        <v>1313.8209999999999</v>
      </c>
      <c r="CQ97">
        <v>879.4579</v>
      </c>
      <c r="CR97">
        <v>849.3279</v>
      </c>
      <c r="CS97">
        <v>732.75040000000001</v>
      </c>
      <c r="CT97">
        <v>547.62630000000001</v>
      </c>
      <c r="CU97">
        <v>641.92190000000005</v>
      </c>
      <c r="CV97">
        <v>658.56790000000001</v>
      </c>
      <c r="CW97">
        <v>1295.7080000000001</v>
      </c>
      <c r="CX97">
        <v>1526.549</v>
      </c>
      <c r="CY97">
        <v>1743.4570000000001</v>
      </c>
      <c r="CZ97">
        <v>1493.864</v>
      </c>
      <c r="DA97">
        <v>3063.0210000000002</v>
      </c>
      <c r="DB97">
        <v>875.67550000000006</v>
      </c>
      <c r="DC97">
        <v>4457.7219999999998</v>
      </c>
      <c r="DD97">
        <v>4158.2780000000002</v>
      </c>
      <c r="DE97">
        <v>4454.8810000000003</v>
      </c>
      <c r="DF97">
        <v>4138.7539999999999</v>
      </c>
      <c r="DG97">
        <v>5984.8630000000003</v>
      </c>
      <c r="DH97">
        <v>3837.1019999999999</v>
      </c>
      <c r="DI97">
        <v>13258.91</v>
      </c>
      <c r="DJ97">
        <v>4546.2089999999998</v>
      </c>
      <c r="DK97">
        <v>633.18010000000004</v>
      </c>
      <c r="DL97">
        <v>167.28129999999999</v>
      </c>
      <c r="DM97">
        <v>433.09719999999999</v>
      </c>
      <c r="DN97">
        <v>20</v>
      </c>
      <c r="DO97">
        <v>21</v>
      </c>
      <c r="DP97">
        <v>37</v>
      </c>
      <c r="DQ97">
        <v>0.68978569999999995</v>
      </c>
      <c r="DR97">
        <v>0.68978572000000005</v>
      </c>
    </row>
    <row r="98" spans="1:122" hidden="1" x14ac:dyDescent="0.3">
      <c r="A98" t="str">
        <f t="shared" si="2"/>
        <v>CCA-No_All Day Ahead_45153_18-19</v>
      </c>
      <c r="B98" t="s">
        <v>49</v>
      </c>
      <c r="C98" t="s">
        <v>183</v>
      </c>
      <c r="D98" t="s">
        <v>48</v>
      </c>
      <c r="E98" t="s">
        <v>48</v>
      </c>
      <c r="F98" t="s">
        <v>48</v>
      </c>
      <c r="G98" t="s">
        <v>84</v>
      </c>
      <c r="H98" t="s">
        <v>48</v>
      </c>
      <c r="I98" t="s">
        <v>84</v>
      </c>
      <c r="J98" t="s">
        <v>48</v>
      </c>
      <c r="K98" t="s">
        <v>204</v>
      </c>
      <c r="L98" s="22">
        <v>45153</v>
      </c>
      <c r="M98">
        <v>18</v>
      </c>
      <c r="N98">
        <v>19</v>
      </c>
      <c r="O98">
        <v>64</v>
      </c>
      <c r="P98">
        <v>63</v>
      </c>
      <c r="Q98">
        <v>2</v>
      </c>
      <c r="R98">
        <v>0</v>
      </c>
      <c r="S98">
        <v>0</v>
      </c>
      <c r="T98">
        <v>0</v>
      </c>
      <c r="U98">
        <v>0</v>
      </c>
      <c r="V98">
        <v>3132.6455999999998</v>
      </c>
      <c r="W98">
        <v>3009.1671999999999</v>
      </c>
      <c r="X98">
        <v>2944.2022000000002</v>
      </c>
      <c r="Y98">
        <v>2994.145</v>
      </c>
      <c r="Z98">
        <v>3171.1460999999999</v>
      </c>
      <c r="AA98">
        <v>3464.7082999999998</v>
      </c>
      <c r="AB98">
        <v>4203.6293999999998</v>
      </c>
      <c r="AC98">
        <v>5084.0122000000001</v>
      </c>
      <c r="AD98">
        <v>5599.8293999999996</v>
      </c>
      <c r="AE98">
        <v>5826.1367</v>
      </c>
      <c r="AF98">
        <v>6439.7071999999998</v>
      </c>
      <c r="AG98">
        <v>6572.9250000000002</v>
      </c>
      <c r="AH98">
        <v>6851.0306</v>
      </c>
      <c r="AI98">
        <v>7175.4188999999997</v>
      </c>
      <c r="AJ98">
        <v>7196.7928000000002</v>
      </c>
      <c r="AK98">
        <v>7401.5105999999996</v>
      </c>
      <c r="AL98">
        <v>7842.9660999999996</v>
      </c>
      <c r="AM98">
        <v>7200.3522000000003</v>
      </c>
      <c r="AN98">
        <v>7261.7556000000004</v>
      </c>
      <c r="AO98">
        <v>7503.1082999999999</v>
      </c>
      <c r="AP98">
        <v>6683.9943999999996</v>
      </c>
      <c r="AQ98">
        <v>4454.8082999999997</v>
      </c>
      <c r="AR98">
        <v>3508.2883000000002</v>
      </c>
      <c r="AS98">
        <v>3213.6594</v>
      </c>
      <c r="AT98">
        <v>72.316839999999999</v>
      </c>
      <c r="AU98">
        <v>73.169704999999993</v>
      </c>
      <c r="AV98">
        <v>73.944010000000006</v>
      </c>
      <c r="AW98">
        <v>73.651910000000001</v>
      </c>
      <c r="AX98">
        <v>74.143229000000005</v>
      </c>
      <c r="AY98">
        <v>73.960069000000004</v>
      </c>
      <c r="AZ98">
        <v>74.607253999999998</v>
      </c>
      <c r="BA98">
        <v>75.168268999999995</v>
      </c>
      <c r="BB98">
        <v>74.090711999999996</v>
      </c>
      <c r="BC98">
        <v>72.308593999999999</v>
      </c>
      <c r="BD98">
        <v>71.993055999999996</v>
      </c>
      <c r="BE98">
        <v>71.266058999999998</v>
      </c>
      <c r="BF98">
        <v>70.401910000000001</v>
      </c>
      <c r="BG98">
        <v>70.515625</v>
      </c>
      <c r="BH98">
        <v>69.742187999999999</v>
      </c>
      <c r="BI98">
        <v>68.574652999999998</v>
      </c>
      <c r="BJ98">
        <v>68.588976000000002</v>
      </c>
      <c r="BK98">
        <v>68.733073000000005</v>
      </c>
      <c r="BL98">
        <v>68.386285000000001</v>
      </c>
      <c r="BM98">
        <v>68.881075999999993</v>
      </c>
      <c r="BN98">
        <v>69.184895999999995</v>
      </c>
      <c r="BO98">
        <v>69.918836999999996</v>
      </c>
      <c r="BP98">
        <v>70.747395999999995</v>
      </c>
      <c r="BQ98">
        <v>71.637586999999996</v>
      </c>
      <c r="BR98">
        <v>-5.2773339999999997</v>
      </c>
      <c r="BS98">
        <v>42.499090000000002</v>
      </c>
      <c r="BT98">
        <v>72.942250000000001</v>
      </c>
      <c r="BU98">
        <v>51.136119999999998</v>
      </c>
      <c r="BV98">
        <v>67.570210000000003</v>
      </c>
      <c r="BW98">
        <v>94.212909999999994</v>
      </c>
      <c r="BX98">
        <v>-28.757850000000001</v>
      </c>
      <c r="BY98">
        <v>-17.536490000000001</v>
      </c>
      <c r="BZ98">
        <v>-109.2216</v>
      </c>
      <c r="CA98">
        <v>-65.526870000000002</v>
      </c>
      <c r="CB98">
        <v>31.97456</v>
      </c>
      <c r="CC98">
        <v>153.55549999999999</v>
      </c>
      <c r="CD98">
        <v>22.9057</v>
      </c>
      <c r="CE98">
        <v>-234.06809999999999</v>
      </c>
      <c r="CF98">
        <v>-225.70650000000001</v>
      </c>
      <c r="CG98">
        <v>-407.83980000000003</v>
      </c>
      <c r="CH98">
        <v>-668.21400000000006</v>
      </c>
      <c r="CI98">
        <v>382.67009999999999</v>
      </c>
      <c r="CJ98">
        <v>577.90560000000005</v>
      </c>
      <c r="CK98">
        <v>89.923559999999995</v>
      </c>
      <c r="CL98">
        <v>-257.70139999999998</v>
      </c>
      <c r="CM98">
        <v>-32.320419999999999</v>
      </c>
      <c r="CN98">
        <v>12.285780000000001</v>
      </c>
      <c r="CO98">
        <v>12.678610000000001</v>
      </c>
      <c r="CP98">
        <v>615.81920000000002</v>
      </c>
      <c r="CQ98">
        <v>533.30600000000004</v>
      </c>
      <c r="CR98">
        <v>538.21500000000003</v>
      </c>
      <c r="CS98">
        <v>465.86989999999997</v>
      </c>
      <c r="CT98">
        <v>372.26569999999998</v>
      </c>
      <c r="CU98">
        <v>500.80110000000002</v>
      </c>
      <c r="CV98">
        <v>411.13159999999999</v>
      </c>
      <c r="CW98">
        <v>654.38279999999997</v>
      </c>
      <c r="CX98">
        <v>842.14710000000002</v>
      </c>
      <c r="CY98">
        <v>1081.9190000000001</v>
      </c>
      <c r="CZ98">
        <v>711.88490000000002</v>
      </c>
      <c r="DA98">
        <v>490.10950000000003</v>
      </c>
      <c r="DB98">
        <v>397.85309999999998</v>
      </c>
      <c r="DC98">
        <v>822.60220000000004</v>
      </c>
      <c r="DD98">
        <v>1283.4870000000001</v>
      </c>
      <c r="DE98">
        <v>1662.9269999999999</v>
      </c>
      <c r="DF98">
        <v>2651.087</v>
      </c>
      <c r="DG98">
        <v>2467.9830000000002</v>
      </c>
      <c r="DH98">
        <v>1918.6220000000001</v>
      </c>
      <c r="DI98">
        <v>2503.1280000000002</v>
      </c>
      <c r="DJ98">
        <v>1665.7750000000001</v>
      </c>
      <c r="DK98">
        <v>201.4777</v>
      </c>
      <c r="DL98">
        <v>52.711210000000001</v>
      </c>
      <c r="DM98">
        <v>119.70950000000001</v>
      </c>
      <c r="DN98">
        <v>18</v>
      </c>
      <c r="DO98">
        <v>20</v>
      </c>
      <c r="DP98">
        <v>64</v>
      </c>
      <c r="DQ98">
        <v>1.838714</v>
      </c>
      <c r="DR98">
        <v>1.8387142999999999</v>
      </c>
    </row>
    <row r="99" spans="1:122" hidden="1" x14ac:dyDescent="0.3">
      <c r="A99" t="str">
        <f t="shared" si="2"/>
        <v>CCA-No_All Day Ahead_45154_18-21</v>
      </c>
      <c r="B99" t="s">
        <v>49</v>
      </c>
      <c r="C99" t="s">
        <v>183</v>
      </c>
      <c r="D99" t="s">
        <v>48</v>
      </c>
      <c r="E99" t="s">
        <v>48</v>
      </c>
      <c r="F99" t="s">
        <v>48</v>
      </c>
      <c r="G99" t="s">
        <v>84</v>
      </c>
      <c r="H99" t="s">
        <v>48</v>
      </c>
      <c r="I99" t="s">
        <v>84</v>
      </c>
      <c r="J99" t="s">
        <v>48</v>
      </c>
      <c r="K99" t="s">
        <v>204</v>
      </c>
      <c r="L99" s="22">
        <v>45154</v>
      </c>
      <c r="M99">
        <v>18</v>
      </c>
      <c r="N99">
        <v>21</v>
      </c>
      <c r="O99">
        <v>64</v>
      </c>
      <c r="P99">
        <v>63</v>
      </c>
      <c r="Q99">
        <v>2</v>
      </c>
      <c r="R99">
        <v>0</v>
      </c>
      <c r="S99">
        <v>0</v>
      </c>
      <c r="T99">
        <v>0</v>
      </c>
      <c r="U99">
        <v>0</v>
      </c>
      <c r="V99">
        <v>3077.8806</v>
      </c>
      <c r="W99">
        <v>2984.3539000000001</v>
      </c>
      <c r="X99">
        <v>2938.3717000000001</v>
      </c>
      <c r="Y99">
        <v>2983.3033</v>
      </c>
      <c r="Z99">
        <v>3125.9771999999998</v>
      </c>
      <c r="AA99">
        <v>3483.2383</v>
      </c>
      <c r="AB99">
        <v>4185.1882999999998</v>
      </c>
      <c r="AC99">
        <v>5253.1388999999999</v>
      </c>
      <c r="AD99">
        <v>5625.6611000000003</v>
      </c>
      <c r="AE99">
        <v>5898.7866999999997</v>
      </c>
      <c r="AF99">
        <v>7285.4705999999996</v>
      </c>
      <c r="AG99">
        <v>6942.7856000000002</v>
      </c>
      <c r="AH99">
        <v>7258.9355999999998</v>
      </c>
      <c r="AI99">
        <v>7428.0194000000001</v>
      </c>
      <c r="AJ99">
        <v>7653.58</v>
      </c>
      <c r="AK99">
        <v>7904.1233000000002</v>
      </c>
      <c r="AL99">
        <v>8041.9889000000003</v>
      </c>
      <c r="AM99">
        <v>7061.7588999999998</v>
      </c>
      <c r="AN99">
        <v>7549.8244000000004</v>
      </c>
      <c r="AO99">
        <v>7722.6932999999999</v>
      </c>
      <c r="AP99">
        <v>6377.4377999999997</v>
      </c>
      <c r="AQ99">
        <v>4757.1432999999997</v>
      </c>
      <c r="AR99">
        <v>3540.7</v>
      </c>
      <c r="AS99">
        <v>3215.9656</v>
      </c>
      <c r="AT99">
        <v>74.370660000000001</v>
      </c>
      <c r="AU99">
        <v>76.656683999999998</v>
      </c>
      <c r="AV99">
        <v>76.900608000000005</v>
      </c>
      <c r="AW99">
        <v>76.955295000000007</v>
      </c>
      <c r="AX99">
        <v>77.848957999999996</v>
      </c>
      <c r="AY99">
        <v>77.608507000000003</v>
      </c>
      <c r="AZ99">
        <v>77.987413000000004</v>
      </c>
      <c r="BA99">
        <v>77.693575999999993</v>
      </c>
      <c r="BB99">
        <v>75.552950999999993</v>
      </c>
      <c r="BC99">
        <v>74.880641999999995</v>
      </c>
      <c r="BD99">
        <v>73.759549000000007</v>
      </c>
      <c r="BE99">
        <v>73.817925000000002</v>
      </c>
      <c r="BF99">
        <v>73.019531000000001</v>
      </c>
      <c r="BG99">
        <v>72.057616999999993</v>
      </c>
      <c r="BH99">
        <v>71.131348000000003</v>
      </c>
      <c r="BI99">
        <v>70.177082999999996</v>
      </c>
      <c r="BJ99">
        <v>69.948958000000005</v>
      </c>
      <c r="BK99">
        <v>70.299768999999998</v>
      </c>
      <c r="BL99">
        <v>70.044053000000005</v>
      </c>
      <c r="BM99">
        <v>70.674913000000004</v>
      </c>
      <c r="BN99">
        <v>71.217448000000005</v>
      </c>
      <c r="BO99">
        <v>72.334635000000006</v>
      </c>
      <c r="BP99">
        <v>73.606770999999995</v>
      </c>
      <c r="BQ99">
        <v>74.830295000000007</v>
      </c>
      <c r="BR99">
        <v>-24.457979999999999</v>
      </c>
      <c r="BS99">
        <v>0.18969349999999999</v>
      </c>
      <c r="BT99">
        <v>6.909554</v>
      </c>
      <c r="BU99">
        <v>-20.272939999999998</v>
      </c>
      <c r="BV99">
        <v>43.688400000000001</v>
      </c>
      <c r="BW99">
        <v>21.611350000000002</v>
      </c>
      <c r="BX99">
        <v>18.415990000000001</v>
      </c>
      <c r="BY99">
        <v>-47.105519999999999</v>
      </c>
      <c r="BZ99">
        <v>-46.079520000000002</v>
      </c>
      <c r="CA99">
        <v>4.5104899999999999</v>
      </c>
      <c r="CB99">
        <v>-402.69970000000001</v>
      </c>
      <c r="CC99">
        <v>262.7756</v>
      </c>
      <c r="CD99">
        <v>135.90170000000001</v>
      </c>
      <c r="CE99">
        <v>27.935549999999999</v>
      </c>
      <c r="CF99">
        <v>-147.4836</v>
      </c>
      <c r="CG99">
        <v>-401.30399999999997</v>
      </c>
      <c r="CH99">
        <v>-246.941</v>
      </c>
      <c r="CI99">
        <v>1102.4939999999999</v>
      </c>
      <c r="CJ99">
        <v>788.69860000000006</v>
      </c>
      <c r="CK99">
        <v>214.30600000000001</v>
      </c>
      <c r="CL99">
        <v>252.315</v>
      </c>
      <c r="CM99">
        <v>-185.17410000000001</v>
      </c>
      <c r="CN99">
        <v>80.334350000000001</v>
      </c>
      <c r="CO99">
        <v>86.187389999999994</v>
      </c>
      <c r="CP99">
        <v>429.2774</v>
      </c>
      <c r="CQ99">
        <v>368.04660000000001</v>
      </c>
      <c r="CR99">
        <v>411.8109</v>
      </c>
      <c r="CS99">
        <v>349.04419999999999</v>
      </c>
      <c r="CT99">
        <v>273.78269999999998</v>
      </c>
      <c r="CU99">
        <v>365.7595</v>
      </c>
      <c r="CV99">
        <v>369.19690000000003</v>
      </c>
      <c r="CW99">
        <v>611.72730000000001</v>
      </c>
      <c r="CX99">
        <v>694.1703</v>
      </c>
      <c r="CY99">
        <v>1366.29</v>
      </c>
      <c r="CZ99">
        <v>880.25639999999999</v>
      </c>
      <c r="DA99">
        <v>730.3605</v>
      </c>
      <c r="DB99">
        <v>476.35359999999997</v>
      </c>
      <c r="DC99">
        <v>996.7953</v>
      </c>
      <c r="DD99">
        <v>1150.3879999999999</v>
      </c>
      <c r="DE99">
        <v>1829.011</v>
      </c>
      <c r="DF99">
        <v>2654.2939999999999</v>
      </c>
      <c r="DG99">
        <v>2778.529</v>
      </c>
      <c r="DH99">
        <v>2232.2429999999999</v>
      </c>
      <c r="DI99">
        <v>2958.127</v>
      </c>
      <c r="DJ99">
        <v>1809.3579999999999</v>
      </c>
      <c r="DK99">
        <v>238.72829999999999</v>
      </c>
      <c r="DL99">
        <v>64.382099999999994</v>
      </c>
      <c r="DM99">
        <v>126.6283</v>
      </c>
      <c r="DN99">
        <v>18</v>
      </c>
      <c r="DO99">
        <v>21</v>
      </c>
      <c r="DP99">
        <v>64</v>
      </c>
      <c r="DQ99">
        <v>1.838714</v>
      </c>
      <c r="DR99">
        <v>1.8387142999999999</v>
      </c>
    </row>
    <row r="100" spans="1:122" hidden="1" x14ac:dyDescent="0.3">
      <c r="A100" t="str">
        <f t="shared" si="2"/>
        <v>CCA-No_All Day Ahead_45166_19-20</v>
      </c>
      <c r="B100" t="s">
        <v>49</v>
      </c>
      <c r="C100" t="s">
        <v>183</v>
      </c>
      <c r="D100" t="s">
        <v>48</v>
      </c>
      <c r="E100" t="s">
        <v>48</v>
      </c>
      <c r="F100" t="s">
        <v>48</v>
      </c>
      <c r="G100" t="s">
        <v>84</v>
      </c>
      <c r="H100" t="s">
        <v>48</v>
      </c>
      <c r="I100" t="s">
        <v>84</v>
      </c>
      <c r="J100" t="s">
        <v>48</v>
      </c>
      <c r="K100" t="s">
        <v>204</v>
      </c>
      <c r="L100" s="22">
        <v>45166</v>
      </c>
      <c r="M100">
        <v>19</v>
      </c>
      <c r="N100">
        <v>20</v>
      </c>
      <c r="O100">
        <v>37</v>
      </c>
      <c r="P100">
        <v>35</v>
      </c>
      <c r="Q100">
        <v>1</v>
      </c>
      <c r="R100">
        <v>0</v>
      </c>
      <c r="S100">
        <v>0</v>
      </c>
      <c r="T100">
        <v>0</v>
      </c>
      <c r="U100">
        <v>0</v>
      </c>
      <c r="V100">
        <v>886.03371000000004</v>
      </c>
      <c r="W100">
        <v>881.27656999999999</v>
      </c>
      <c r="X100">
        <v>883.41200000000003</v>
      </c>
      <c r="Y100">
        <v>872.65029000000004</v>
      </c>
      <c r="Z100">
        <v>919.77770999999996</v>
      </c>
      <c r="AA100">
        <v>1031.2429</v>
      </c>
      <c r="AB100">
        <v>1695.0651</v>
      </c>
      <c r="AC100">
        <v>2578.8366000000001</v>
      </c>
      <c r="AD100">
        <v>3189.6536999999998</v>
      </c>
      <c r="AE100">
        <v>3462.5234</v>
      </c>
      <c r="AF100">
        <v>4064.4816999999998</v>
      </c>
      <c r="AG100">
        <v>4148.884</v>
      </c>
      <c r="AH100">
        <v>4169.3926000000001</v>
      </c>
      <c r="AI100">
        <v>4234.8509000000004</v>
      </c>
      <c r="AJ100">
        <v>4325.1731</v>
      </c>
      <c r="AK100">
        <v>4468.9233999999997</v>
      </c>
      <c r="AL100">
        <v>4685.5109000000002</v>
      </c>
      <c r="AM100">
        <v>5101.4543000000003</v>
      </c>
      <c r="AN100">
        <v>4979.8406000000004</v>
      </c>
      <c r="AO100">
        <v>4736.7822999999999</v>
      </c>
      <c r="AP100">
        <v>3787.6583000000001</v>
      </c>
      <c r="AQ100">
        <v>1821.7530999999999</v>
      </c>
      <c r="AR100">
        <v>1100.8028999999999</v>
      </c>
      <c r="AS100">
        <v>931.70228999999995</v>
      </c>
      <c r="AT100">
        <v>78.342856999999995</v>
      </c>
      <c r="AU100">
        <v>76.885713999999993</v>
      </c>
      <c r="AV100">
        <v>75.442857000000004</v>
      </c>
      <c r="AW100">
        <v>74.128570999999994</v>
      </c>
      <c r="AX100">
        <v>73.214286000000001</v>
      </c>
      <c r="AY100">
        <v>72.735293999999996</v>
      </c>
      <c r="AZ100">
        <v>72.705882000000003</v>
      </c>
      <c r="BA100">
        <v>72.235293999999996</v>
      </c>
      <c r="BB100">
        <v>73.441175999999999</v>
      </c>
      <c r="BC100">
        <v>74.088234999999997</v>
      </c>
      <c r="BD100">
        <v>75.466667000000001</v>
      </c>
      <c r="BE100">
        <v>77.333332999999996</v>
      </c>
      <c r="BF100">
        <v>77.433333000000005</v>
      </c>
      <c r="BG100">
        <v>77.580645000000004</v>
      </c>
      <c r="BH100">
        <v>77.903226000000004</v>
      </c>
      <c r="BI100">
        <v>79.419354999999996</v>
      </c>
      <c r="BJ100">
        <v>78.709676999999999</v>
      </c>
      <c r="BK100">
        <v>78.114286000000007</v>
      </c>
      <c r="BL100">
        <v>79.114286000000007</v>
      </c>
      <c r="BM100">
        <v>80.085713999999996</v>
      </c>
      <c r="BN100">
        <v>79.971429000000001</v>
      </c>
      <c r="BO100">
        <v>80.400000000000006</v>
      </c>
      <c r="BP100">
        <v>81.242857000000001</v>
      </c>
      <c r="BQ100">
        <v>80.928571000000005</v>
      </c>
      <c r="BR100">
        <v>36.900660000000002</v>
      </c>
      <c r="BS100">
        <v>31.78058</v>
      </c>
      <c r="BT100">
        <v>24.977150000000002</v>
      </c>
      <c r="BU100">
        <v>51.063789999999997</v>
      </c>
      <c r="BV100">
        <v>31.310449999999999</v>
      </c>
      <c r="BW100">
        <v>11.162940000000001</v>
      </c>
      <c r="BX100">
        <v>-15.518509999999999</v>
      </c>
      <c r="BY100">
        <v>128.2473</v>
      </c>
      <c r="BZ100">
        <v>9.8570799999999998</v>
      </c>
      <c r="CA100">
        <v>-181.9263</v>
      </c>
      <c r="CB100">
        <v>-70.456059999999994</v>
      </c>
      <c r="CC100">
        <v>-51.739840000000001</v>
      </c>
      <c r="CD100">
        <v>65.059510000000003</v>
      </c>
      <c r="CE100">
        <v>129.34110000000001</v>
      </c>
      <c r="CF100">
        <v>85.697659999999999</v>
      </c>
      <c r="CG100">
        <v>-26.791029999999999</v>
      </c>
      <c r="CH100">
        <v>-45.093429999999998</v>
      </c>
      <c r="CI100">
        <v>-108.9654</v>
      </c>
      <c r="CJ100">
        <v>228.82640000000001</v>
      </c>
      <c r="CK100">
        <v>189.81710000000001</v>
      </c>
      <c r="CL100">
        <v>-139.41130000000001</v>
      </c>
      <c r="CM100">
        <v>-71.321719999999999</v>
      </c>
      <c r="CN100">
        <v>21.28369</v>
      </c>
      <c r="CO100">
        <v>45.188079999999999</v>
      </c>
      <c r="CP100">
        <v>230.53909999999999</v>
      </c>
      <c r="CQ100">
        <v>219.11670000000001</v>
      </c>
      <c r="CR100">
        <v>174.39490000000001</v>
      </c>
      <c r="CS100">
        <v>160.4759</v>
      </c>
      <c r="CT100">
        <v>150.39449999999999</v>
      </c>
      <c r="CU100">
        <v>226.23320000000001</v>
      </c>
      <c r="CV100">
        <v>309.42410000000001</v>
      </c>
      <c r="CW100">
        <v>627.86379999999997</v>
      </c>
      <c r="CX100">
        <v>672.60350000000005</v>
      </c>
      <c r="CY100">
        <v>1052.212</v>
      </c>
      <c r="CZ100">
        <v>766.31449999999995</v>
      </c>
      <c r="DA100">
        <v>588.14189999999996</v>
      </c>
      <c r="DB100">
        <v>530.94680000000005</v>
      </c>
      <c r="DC100">
        <v>829.16859999999997</v>
      </c>
      <c r="DD100">
        <v>1010.433</v>
      </c>
      <c r="DE100">
        <v>1302.0329999999999</v>
      </c>
      <c r="DF100">
        <v>1566.1379999999999</v>
      </c>
      <c r="DG100">
        <v>2073.7689999999998</v>
      </c>
      <c r="DH100">
        <v>1792.154</v>
      </c>
      <c r="DI100">
        <v>3600.7809999999999</v>
      </c>
      <c r="DJ100">
        <v>2046.14</v>
      </c>
      <c r="DK100">
        <v>307.03519999999997</v>
      </c>
      <c r="DL100">
        <v>58.635719999999999</v>
      </c>
      <c r="DM100">
        <v>100.7826</v>
      </c>
      <c r="DN100">
        <v>19</v>
      </c>
      <c r="DO100">
        <v>20</v>
      </c>
      <c r="DP100">
        <v>37</v>
      </c>
      <c r="DQ100">
        <v>0.74528570000000005</v>
      </c>
      <c r="DR100">
        <v>0.74528572000000004</v>
      </c>
    </row>
    <row r="101" spans="1:122" hidden="1" x14ac:dyDescent="0.3">
      <c r="A101" t="str">
        <f t="shared" si="2"/>
        <v>CCA-Yes_All Day Ahead_45134_20-21</v>
      </c>
      <c r="B101" t="s">
        <v>49</v>
      </c>
      <c r="C101" t="s">
        <v>184</v>
      </c>
      <c r="D101" t="s">
        <v>48</v>
      </c>
      <c r="E101" t="s">
        <v>48</v>
      </c>
      <c r="F101" t="s">
        <v>48</v>
      </c>
      <c r="G101" t="s">
        <v>84</v>
      </c>
      <c r="H101" t="s">
        <v>48</v>
      </c>
      <c r="I101" t="s">
        <v>85</v>
      </c>
      <c r="J101" t="s">
        <v>48</v>
      </c>
      <c r="K101" t="s">
        <v>204</v>
      </c>
      <c r="L101" s="22">
        <v>45134</v>
      </c>
      <c r="M101">
        <v>20</v>
      </c>
      <c r="N101">
        <v>21</v>
      </c>
      <c r="O101">
        <v>33</v>
      </c>
      <c r="P101">
        <v>32</v>
      </c>
      <c r="Q101">
        <v>1</v>
      </c>
      <c r="R101">
        <v>0</v>
      </c>
      <c r="S101">
        <v>0</v>
      </c>
      <c r="T101">
        <v>0</v>
      </c>
      <c r="U101">
        <v>0</v>
      </c>
      <c r="V101">
        <v>887.04</v>
      </c>
      <c r="W101">
        <v>872.87062000000003</v>
      </c>
      <c r="X101">
        <v>769.58061999999995</v>
      </c>
      <c r="Y101">
        <v>1031.7655999999999</v>
      </c>
      <c r="Z101">
        <v>1379.9775</v>
      </c>
      <c r="AA101">
        <v>1350.3188</v>
      </c>
      <c r="AB101">
        <v>1503.1088</v>
      </c>
      <c r="AC101">
        <v>1654.1868999999999</v>
      </c>
      <c r="AD101">
        <v>1843.4830999999999</v>
      </c>
      <c r="AE101">
        <v>2053.0744</v>
      </c>
      <c r="AF101">
        <v>2185.3013000000001</v>
      </c>
      <c r="AG101">
        <v>2529.0374999999999</v>
      </c>
      <c r="AH101">
        <v>2707.8975</v>
      </c>
      <c r="AI101">
        <v>2687.0662000000002</v>
      </c>
      <c r="AJ101">
        <v>2530.8319000000001</v>
      </c>
      <c r="AK101">
        <v>2427.2737999999999</v>
      </c>
      <c r="AL101">
        <v>2104.8431</v>
      </c>
      <c r="AM101">
        <v>2124.6430999999998</v>
      </c>
      <c r="AN101">
        <v>1854.2906</v>
      </c>
      <c r="AO101">
        <v>1099.9313</v>
      </c>
      <c r="AP101">
        <v>1188.3919000000001</v>
      </c>
      <c r="AQ101">
        <v>1651.5056</v>
      </c>
      <c r="AR101">
        <v>1240.4287999999999</v>
      </c>
      <c r="AS101">
        <v>736.91062999999997</v>
      </c>
      <c r="AT101">
        <v>76.1875</v>
      </c>
      <c r="AU101">
        <v>76.03125</v>
      </c>
      <c r="AV101">
        <v>76.03125</v>
      </c>
      <c r="AW101">
        <v>76.15625</v>
      </c>
      <c r="AX101">
        <v>74.6875</v>
      </c>
      <c r="AY101">
        <v>73.03125</v>
      </c>
      <c r="AZ101">
        <v>71.625</v>
      </c>
      <c r="BA101">
        <v>71.5</v>
      </c>
      <c r="BB101">
        <v>71.9375</v>
      </c>
      <c r="BC101">
        <v>72.03125</v>
      </c>
      <c r="BD101">
        <v>71.625</v>
      </c>
      <c r="BE101">
        <v>71.46875</v>
      </c>
      <c r="BF101">
        <v>70.9375</v>
      </c>
      <c r="BG101">
        <v>71.96875</v>
      </c>
      <c r="BH101">
        <v>71.625</v>
      </c>
      <c r="BI101">
        <v>71.90625</v>
      </c>
      <c r="BJ101">
        <v>71.6875</v>
      </c>
      <c r="BK101">
        <v>72.71875</v>
      </c>
      <c r="BL101">
        <v>74.34375</v>
      </c>
      <c r="BM101">
        <v>75.46875</v>
      </c>
      <c r="BN101">
        <v>75.9375</v>
      </c>
      <c r="BO101">
        <v>75.09375</v>
      </c>
      <c r="BP101">
        <v>74.1875</v>
      </c>
      <c r="BQ101">
        <v>75</v>
      </c>
      <c r="BR101">
        <v>149.4134</v>
      </c>
      <c r="BS101">
        <v>-36.15475</v>
      </c>
      <c r="BT101">
        <v>87.931169999999995</v>
      </c>
      <c r="BU101">
        <v>32.399009999999997</v>
      </c>
      <c r="BV101">
        <v>-179.9477</v>
      </c>
      <c r="BW101">
        <v>-38.652160000000002</v>
      </c>
      <c r="BX101">
        <v>70.403819999999996</v>
      </c>
      <c r="BY101">
        <v>61.517090000000003</v>
      </c>
      <c r="BZ101">
        <v>12.938969999999999</v>
      </c>
      <c r="CA101">
        <v>49.793129999999998</v>
      </c>
      <c r="CB101">
        <v>148.56180000000001</v>
      </c>
      <c r="CC101">
        <v>17.167819999999999</v>
      </c>
      <c r="CD101">
        <v>-26.481829999999999</v>
      </c>
      <c r="CE101">
        <v>-132.97219999999999</v>
      </c>
      <c r="CF101">
        <v>50.871540000000003</v>
      </c>
      <c r="CG101">
        <v>-157.60640000000001</v>
      </c>
      <c r="CH101">
        <v>-61.122610000000002</v>
      </c>
      <c r="CI101">
        <v>-119.7307</v>
      </c>
      <c r="CJ101">
        <v>-0.33260200000000001</v>
      </c>
      <c r="CK101">
        <v>672.39160000000004</v>
      </c>
      <c r="CL101">
        <v>319.8075</v>
      </c>
      <c r="CM101">
        <v>-210.98330000000001</v>
      </c>
      <c r="CN101">
        <v>52.590009999999999</v>
      </c>
      <c r="CO101">
        <v>144.83519999999999</v>
      </c>
      <c r="CP101">
        <v>5494.0789999999997</v>
      </c>
      <c r="CQ101">
        <v>24030.47</v>
      </c>
      <c r="CR101">
        <v>19226</v>
      </c>
      <c r="CS101">
        <v>2693.223</v>
      </c>
      <c r="CT101">
        <v>1365.414</v>
      </c>
      <c r="CU101">
        <v>805.27030000000002</v>
      </c>
      <c r="CV101">
        <v>1183.9380000000001</v>
      </c>
      <c r="CW101">
        <v>1535.8889999999999</v>
      </c>
      <c r="CX101">
        <v>1767.126</v>
      </c>
      <c r="CY101">
        <v>8014.7610000000004</v>
      </c>
      <c r="CZ101">
        <v>6906.0420000000004</v>
      </c>
      <c r="DA101">
        <v>11513.7</v>
      </c>
      <c r="DB101">
        <v>1776.11</v>
      </c>
      <c r="DC101">
        <v>24653.200000000001</v>
      </c>
      <c r="DD101">
        <v>28294.76</v>
      </c>
      <c r="DE101">
        <v>14307.55</v>
      </c>
      <c r="DF101">
        <v>30295.77</v>
      </c>
      <c r="DG101">
        <v>28119.41</v>
      </c>
      <c r="DH101">
        <v>5650.2950000000001</v>
      </c>
      <c r="DI101">
        <v>1817.691</v>
      </c>
      <c r="DJ101">
        <v>2222.2199999999998</v>
      </c>
      <c r="DK101">
        <v>2361.674</v>
      </c>
      <c r="DL101">
        <v>1324.65</v>
      </c>
      <c r="DM101">
        <v>666.48979999999995</v>
      </c>
      <c r="DN101">
        <v>20</v>
      </c>
      <c r="DO101">
        <v>21</v>
      </c>
      <c r="DP101">
        <v>33</v>
      </c>
      <c r="DQ101">
        <v>0.61521429999999999</v>
      </c>
      <c r="DR101">
        <v>0.61521429999999999</v>
      </c>
    </row>
    <row r="102" spans="1:122" hidden="1" x14ac:dyDescent="0.3">
      <c r="A102" t="str">
        <f t="shared" si="2"/>
        <v>CCA-Yes_All Day Ahead_45135_20-21</v>
      </c>
      <c r="B102" t="s">
        <v>49</v>
      </c>
      <c r="C102" t="s">
        <v>184</v>
      </c>
      <c r="D102" t="s">
        <v>48</v>
      </c>
      <c r="E102" t="s">
        <v>48</v>
      </c>
      <c r="F102" t="s">
        <v>48</v>
      </c>
      <c r="G102" t="s">
        <v>84</v>
      </c>
      <c r="H102" t="s">
        <v>48</v>
      </c>
      <c r="I102" t="s">
        <v>85</v>
      </c>
      <c r="J102" t="s">
        <v>48</v>
      </c>
      <c r="K102" t="s">
        <v>204</v>
      </c>
      <c r="L102" s="22">
        <v>45135</v>
      </c>
      <c r="M102">
        <v>20</v>
      </c>
      <c r="N102">
        <v>21</v>
      </c>
      <c r="O102">
        <v>33</v>
      </c>
      <c r="P102">
        <v>32</v>
      </c>
      <c r="Q102">
        <v>1</v>
      </c>
      <c r="R102">
        <v>0</v>
      </c>
      <c r="S102">
        <v>0</v>
      </c>
      <c r="T102">
        <v>0</v>
      </c>
      <c r="U102">
        <v>0</v>
      </c>
      <c r="V102">
        <v>683.1</v>
      </c>
      <c r="W102">
        <v>1078.6668999999999</v>
      </c>
      <c r="X102">
        <v>1075.9031</v>
      </c>
      <c r="Y102">
        <v>1079.3269</v>
      </c>
      <c r="Z102">
        <v>1421.3719000000001</v>
      </c>
      <c r="AA102">
        <v>1306.7175</v>
      </c>
      <c r="AB102">
        <v>1412.895</v>
      </c>
      <c r="AC102">
        <v>1721.7130999999999</v>
      </c>
      <c r="AD102">
        <v>2100.4294</v>
      </c>
      <c r="AE102">
        <v>2032.6968999999999</v>
      </c>
      <c r="AF102">
        <v>2099.1505999999999</v>
      </c>
      <c r="AG102">
        <v>2223.5812999999998</v>
      </c>
      <c r="AH102">
        <v>2222.1169</v>
      </c>
      <c r="AI102">
        <v>2518.0855999999999</v>
      </c>
      <c r="AJ102">
        <v>2168.0587999999998</v>
      </c>
      <c r="AK102">
        <v>2435.2556</v>
      </c>
      <c r="AL102">
        <v>2298.9243999999999</v>
      </c>
      <c r="AM102">
        <v>2274.1331</v>
      </c>
      <c r="AN102">
        <v>2046.4949999999999</v>
      </c>
      <c r="AO102">
        <v>1137.675</v>
      </c>
      <c r="AP102">
        <v>1290.6505999999999</v>
      </c>
      <c r="AQ102">
        <v>1796.3756000000001</v>
      </c>
      <c r="AR102">
        <v>1174.2019</v>
      </c>
      <c r="AS102">
        <v>921.73125000000005</v>
      </c>
      <c r="AT102">
        <v>73.09375</v>
      </c>
      <c r="AU102">
        <v>73.9375</v>
      </c>
      <c r="AV102">
        <v>73.8125</v>
      </c>
      <c r="AW102">
        <v>72.75</v>
      </c>
      <c r="AX102">
        <v>72.464286000000001</v>
      </c>
      <c r="AY102">
        <v>71.357142999999994</v>
      </c>
      <c r="AZ102">
        <v>70.714286000000001</v>
      </c>
      <c r="BA102">
        <v>70.375</v>
      </c>
      <c r="BB102">
        <v>71.71875</v>
      </c>
      <c r="BC102">
        <v>72.09375</v>
      </c>
      <c r="BD102">
        <v>71.46875</v>
      </c>
      <c r="BE102">
        <v>71.0625</v>
      </c>
      <c r="BF102">
        <v>70.3125</v>
      </c>
      <c r="BG102">
        <v>69.09375</v>
      </c>
      <c r="BH102">
        <v>68.5625</v>
      </c>
      <c r="BI102">
        <v>69.625</v>
      </c>
      <c r="BJ102">
        <v>70.25</v>
      </c>
      <c r="BK102">
        <v>71.4375</v>
      </c>
      <c r="BL102">
        <v>72.5625</v>
      </c>
      <c r="BM102">
        <v>73.21875</v>
      </c>
      <c r="BN102">
        <v>72.78125</v>
      </c>
      <c r="BO102">
        <v>71.96875</v>
      </c>
      <c r="BP102">
        <v>72.59375</v>
      </c>
      <c r="BQ102">
        <v>72.53125</v>
      </c>
      <c r="BR102">
        <v>151.3151</v>
      </c>
      <c r="BS102">
        <v>-36.154710000000001</v>
      </c>
      <c r="BT102">
        <v>87.931139999999999</v>
      </c>
      <c r="BU102">
        <v>32.399009999999997</v>
      </c>
      <c r="BV102">
        <v>-179.9477</v>
      </c>
      <c r="BW102">
        <v>-38.65211</v>
      </c>
      <c r="BX102">
        <v>70.403819999999996</v>
      </c>
      <c r="BY102">
        <v>61.517099999999999</v>
      </c>
      <c r="BZ102">
        <v>12.938929999999999</v>
      </c>
      <c r="CA102">
        <v>49.79316</v>
      </c>
      <c r="CB102">
        <v>148.56190000000001</v>
      </c>
      <c r="CC102">
        <v>17.167819999999999</v>
      </c>
      <c r="CD102">
        <v>-26.481819999999999</v>
      </c>
      <c r="CE102">
        <v>-132.97229999999999</v>
      </c>
      <c r="CF102">
        <v>50.871540000000003</v>
      </c>
      <c r="CG102">
        <v>-157.60640000000001</v>
      </c>
      <c r="CH102">
        <v>-61.122630000000001</v>
      </c>
      <c r="CI102">
        <v>-119.7307</v>
      </c>
      <c r="CJ102">
        <v>-0.33260099999999998</v>
      </c>
      <c r="CK102">
        <v>672.39160000000004</v>
      </c>
      <c r="CL102">
        <v>319.8075</v>
      </c>
      <c r="CM102">
        <v>-210.98330000000001</v>
      </c>
      <c r="CN102">
        <v>52.590009999999999</v>
      </c>
      <c r="CO102">
        <v>144.83510000000001</v>
      </c>
      <c r="CP102">
        <v>5587.7790000000005</v>
      </c>
      <c r="CQ102">
        <v>24050.3</v>
      </c>
      <c r="CR102">
        <v>19062.13</v>
      </c>
      <c r="CS102">
        <v>2506.288</v>
      </c>
      <c r="CT102">
        <v>1316.212</v>
      </c>
      <c r="CU102">
        <v>818.51670000000001</v>
      </c>
      <c r="CV102">
        <v>1346.3589999999999</v>
      </c>
      <c r="CW102">
        <v>1637.577</v>
      </c>
      <c r="CX102">
        <v>1946.5039999999999</v>
      </c>
      <c r="CY102">
        <v>8184.482</v>
      </c>
      <c r="CZ102">
        <v>6818.6719999999996</v>
      </c>
      <c r="DA102">
        <v>11549.24</v>
      </c>
      <c r="DB102">
        <v>1808.0029999999999</v>
      </c>
      <c r="DC102">
        <v>25136.12</v>
      </c>
      <c r="DD102">
        <v>28183.05</v>
      </c>
      <c r="DE102">
        <v>14661.06</v>
      </c>
      <c r="DF102">
        <v>30684.09</v>
      </c>
      <c r="DG102">
        <v>27950.78</v>
      </c>
      <c r="DH102">
        <v>6109.3959999999997</v>
      </c>
      <c r="DI102">
        <v>2024.6569999999999</v>
      </c>
      <c r="DJ102">
        <v>2867.6709999999998</v>
      </c>
      <c r="DK102">
        <v>2496.1529999999998</v>
      </c>
      <c r="DL102">
        <v>1383.2750000000001</v>
      </c>
      <c r="DM102">
        <v>815.11080000000004</v>
      </c>
      <c r="DN102">
        <v>20</v>
      </c>
      <c r="DO102">
        <v>21</v>
      </c>
      <c r="DP102">
        <v>33</v>
      </c>
      <c r="DQ102">
        <v>0.61521429999999999</v>
      </c>
      <c r="DR102">
        <v>0.61521429999999999</v>
      </c>
    </row>
    <row r="103" spans="1:122" hidden="1" x14ac:dyDescent="0.3">
      <c r="A103" t="str">
        <f t="shared" si="2"/>
        <v>CCA-Yes_All Day Ahead_45153_18-19</v>
      </c>
      <c r="B103" t="s">
        <v>49</v>
      </c>
      <c r="C103" t="s">
        <v>184</v>
      </c>
      <c r="D103" t="s">
        <v>48</v>
      </c>
      <c r="E103" t="s">
        <v>48</v>
      </c>
      <c r="F103" t="s">
        <v>48</v>
      </c>
      <c r="G103" t="s">
        <v>84</v>
      </c>
      <c r="H103" t="s">
        <v>48</v>
      </c>
      <c r="I103" t="s">
        <v>85</v>
      </c>
      <c r="J103" t="s">
        <v>48</v>
      </c>
      <c r="K103" t="s">
        <v>204</v>
      </c>
      <c r="L103" s="22">
        <v>45153</v>
      </c>
      <c r="M103">
        <v>18</v>
      </c>
      <c r="N103">
        <v>19</v>
      </c>
      <c r="O103">
        <v>40</v>
      </c>
      <c r="P103">
        <v>39</v>
      </c>
      <c r="Q103">
        <v>2</v>
      </c>
      <c r="R103">
        <v>0</v>
      </c>
      <c r="S103">
        <v>0</v>
      </c>
      <c r="T103">
        <v>0</v>
      </c>
      <c r="U103">
        <v>0</v>
      </c>
      <c r="V103">
        <v>1015.0522</v>
      </c>
      <c r="W103">
        <v>873.35032000000001</v>
      </c>
      <c r="X103">
        <v>888.87081999999998</v>
      </c>
      <c r="Y103">
        <v>1062.7652</v>
      </c>
      <c r="Z103">
        <v>1384.3297</v>
      </c>
      <c r="AA103">
        <v>1534.3481999999999</v>
      </c>
      <c r="AB103">
        <v>1705.9888000000001</v>
      </c>
      <c r="AC103">
        <v>1877.8789999999999</v>
      </c>
      <c r="AD103">
        <v>2207.9701</v>
      </c>
      <c r="AE103">
        <v>2431.6289000000002</v>
      </c>
      <c r="AF103">
        <v>2597.2282</v>
      </c>
      <c r="AG103">
        <v>2791.2294000000002</v>
      </c>
      <c r="AH103">
        <v>2862.0992999999999</v>
      </c>
      <c r="AI103">
        <v>2928.7890000000002</v>
      </c>
      <c r="AJ103">
        <v>2899.4407999999999</v>
      </c>
      <c r="AK103">
        <v>2878.0861</v>
      </c>
      <c r="AL103">
        <v>2959.0949999999998</v>
      </c>
      <c r="AM103">
        <v>2064.2534999999998</v>
      </c>
      <c r="AN103">
        <v>2112.6342</v>
      </c>
      <c r="AO103">
        <v>2214.8407999999999</v>
      </c>
      <c r="AP103">
        <v>2583.3786</v>
      </c>
      <c r="AQ103">
        <v>2416.0740999999998</v>
      </c>
      <c r="AR103">
        <v>1937.1369999999999</v>
      </c>
      <c r="AS103">
        <v>1319.2802999999999</v>
      </c>
      <c r="AT103">
        <v>72.512500000000003</v>
      </c>
      <c r="AU103">
        <v>73.71875</v>
      </c>
      <c r="AV103">
        <v>75.072655999999995</v>
      </c>
      <c r="AW103">
        <v>75.143749999999997</v>
      </c>
      <c r="AX103">
        <v>75.552344000000005</v>
      </c>
      <c r="AY103">
        <v>75.780468999999997</v>
      </c>
      <c r="AZ103">
        <v>77.084821000000005</v>
      </c>
      <c r="BA103">
        <v>76.769643000000002</v>
      </c>
      <c r="BB103">
        <v>74.394531000000001</v>
      </c>
      <c r="BC103">
        <v>72.416405999999995</v>
      </c>
      <c r="BD103">
        <v>71.951561999999996</v>
      </c>
      <c r="BE103">
        <v>70.850780999999998</v>
      </c>
      <c r="BF103">
        <v>69.407813000000004</v>
      </c>
      <c r="BG103">
        <v>69.174218999999994</v>
      </c>
      <c r="BH103">
        <v>68.709374999999994</v>
      </c>
      <c r="BI103">
        <v>67.272655999999998</v>
      </c>
      <c r="BJ103">
        <v>67.839843999999999</v>
      </c>
      <c r="BK103">
        <v>68.178905999999998</v>
      </c>
      <c r="BL103">
        <v>68.182030999999995</v>
      </c>
      <c r="BM103">
        <v>68.723438000000002</v>
      </c>
      <c r="BN103">
        <v>68.929687999999999</v>
      </c>
      <c r="BO103">
        <v>69.707031000000001</v>
      </c>
      <c r="BP103">
        <v>70.633594000000002</v>
      </c>
      <c r="BQ103">
        <v>71.173438000000004</v>
      </c>
      <c r="BR103">
        <v>-42.667380000000001</v>
      </c>
      <c r="BS103">
        <v>40.920409999999997</v>
      </c>
      <c r="BT103">
        <v>27.128260000000001</v>
      </c>
      <c r="BU103">
        <v>-3.1149640000000001</v>
      </c>
      <c r="BV103">
        <v>-36.224330000000002</v>
      </c>
      <c r="BW103">
        <v>6.6456580000000001</v>
      </c>
      <c r="BX103">
        <v>-19.569939999999999</v>
      </c>
      <c r="BY103">
        <v>55.662509999999997</v>
      </c>
      <c r="BZ103">
        <v>10.25093</v>
      </c>
      <c r="CA103">
        <v>-30.294260000000001</v>
      </c>
      <c r="CB103">
        <v>19.554860000000001</v>
      </c>
      <c r="CC103">
        <v>-9.4466710000000003</v>
      </c>
      <c r="CD103">
        <v>1.1419029999999999</v>
      </c>
      <c r="CE103">
        <v>-16.986249999999998</v>
      </c>
      <c r="CF103">
        <v>4.8547079999999996</v>
      </c>
      <c r="CG103">
        <v>-2.1758310000000001</v>
      </c>
      <c r="CH103">
        <v>-119.35290000000001</v>
      </c>
      <c r="CI103">
        <v>768.27260000000001</v>
      </c>
      <c r="CJ103">
        <v>560.02290000000005</v>
      </c>
      <c r="CK103">
        <v>376.54579999999999</v>
      </c>
      <c r="CL103">
        <v>-54.591700000000003</v>
      </c>
      <c r="CM103">
        <v>-52.014859999999999</v>
      </c>
      <c r="CN103">
        <v>-1.8563130000000001</v>
      </c>
      <c r="CO103">
        <v>48.189320000000002</v>
      </c>
      <c r="CP103">
        <v>485.85090000000002</v>
      </c>
      <c r="CQ103">
        <v>410.33449999999999</v>
      </c>
      <c r="CR103">
        <v>308.35899999999998</v>
      </c>
      <c r="CS103">
        <v>207.7705</v>
      </c>
      <c r="CT103">
        <v>229.23589999999999</v>
      </c>
      <c r="CU103">
        <v>135.94589999999999</v>
      </c>
      <c r="CV103">
        <v>144.238</v>
      </c>
      <c r="CW103">
        <v>133.67140000000001</v>
      </c>
      <c r="CX103">
        <v>185.09209999999999</v>
      </c>
      <c r="CY103">
        <v>282.78879999999998</v>
      </c>
      <c r="CZ103">
        <v>233.13730000000001</v>
      </c>
      <c r="DA103">
        <v>137.64949999999999</v>
      </c>
      <c r="DB103">
        <v>88.389629999999997</v>
      </c>
      <c r="DC103">
        <v>312.61709999999999</v>
      </c>
      <c r="DD103">
        <v>505.91140000000001</v>
      </c>
      <c r="DE103">
        <v>776.94299999999998</v>
      </c>
      <c r="DF103">
        <v>825.3895</v>
      </c>
      <c r="DG103">
        <v>972.23289999999997</v>
      </c>
      <c r="DH103">
        <v>709.43179999999995</v>
      </c>
      <c r="DI103">
        <v>562.14099999999996</v>
      </c>
      <c r="DJ103">
        <v>426.46319999999997</v>
      </c>
      <c r="DK103">
        <v>244.99420000000001</v>
      </c>
      <c r="DL103">
        <v>79.016549999999995</v>
      </c>
      <c r="DM103">
        <v>209.37389999999999</v>
      </c>
      <c r="DN103">
        <v>18</v>
      </c>
      <c r="DO103">
        <v>20</v>
      </c>
      <c r="DP103">
        <v>40</v>
      </c>
      <c r="DQ103">
        <v>1.1320859999999999</v>
      </c>
      <c r="DR103">
        <v>1.1320857</v>
      </c>
    </row>
    <row r="104" spans="1:122" hidden="1" x14ac:dyDescent="0.3">
      <c r="A104" t="str">
        <f t="shared" si="2"/>
        <v>CCA-Yes_All Day Ahead_45154_18-21</v>
      </c>
      <c r="B104" t="s">
        <v>49</v>
      </c>
      <c r="C104" t="s">
        <v>184</v>
      </c>
      <c r="D104" t="s">
        <v>48</v>
      </c>
      <c r="E104" t="s">
        <v>48</v>
      </c>
      <c r="F104" t="s">
        <v>48</v>
      </c>
      <c r="G104" t="s">
        <v>84</v>
      </c>
      <c r="H104" t="s">
        <v>48</v>
      </c>
      <c r="I104" t="s">
        <v>85</v>
      </c>
      <c r="J104" t="s">
        <v>48</v>
      </c>
      <c r="K104" t="s">
        <v>204</v>
      </c>
      <c r="L104" s="22">
        <v>45154</v>
      </c>
      <c r="M104">
        <v>18</v>
      </c>
      <c r="N104">
        <v>21</v>
      </c>
      <c r="O104">
        <v>40</v>
      </c>
      <c r="P104">
        <v>39</v>
      </c>
      <c r="Q104">
        <v>2</v>
      </c>
      <c r="R104">
        <v>0</v>
      </c>
      <c r="S104">
        <v>0</v>
      </c>
      <c r="T104">
        <v>0</v>
      </c>
      <c r="U104">
        <v>0</v>
      </c>
      <c r="V104">
        <v>1009.9261</v>
      </c>
      <c r="W104">
        <v>952.45654999999999</v>
      </c>
      <c r="X104">
        <v>908.46288000000004</v>
      </c>
      <c r="Y104">
        <v>1081.4737</v>
      </c>
      <c r="Z104">
        <v>1406.4176</v>
      </c>
      <c r="AA104">
        <v>1576.3176000000001</v>
      </c>
      <c r="AB104">
        <v>1871.6655000000001</v>
      </c>
      <c r="AC104">
        <v>2190.9843000000001</v>
      </c>
      <c r="AD104">
        <v>2387.5544</v>
      </c>
      <c r="AE104">
        <v>2710.0209</v>
      </c>
      <c r="AF104">
        <v>2950.1860000000001</v>
      </c>
      <c r="AG104">
        <v>3143.7563</v>
      </c>
      <c r="AH104">
        <v>3069.9603999999999</v>
      </c>
      <c r="AI104">
        <v>3008.8897999999999</v>
      </c>
      <c r="AJ104">
        <v>2982.018</v>
      </c>
      <c r="AK104">
        <v>2977.9364999999998</v>
      </c>
      <c r="AL104">
        <v>2918.0417000000002</v>
      </c>
      <c r="AM104">
        <v>2087.326</v>
      </c>
      <c r="AN104">
        <v>2218.0718999999999</v>
      </c>
      <c r="AO104">
        <v>2292.6208999999999</v>
      </c>
      <c r="AP104">
        <v>2215.0156000000002</v>
      </c>
      <c r="AQ104">
        <v>2592.4756000000002</v>
      </c>
      <c r="AR104">
        <v>1992.0921000000001</v>
      </c>
      <c r="AS104">
        <v>1385.9588000000001</v>
      </c>
      <c r="AT104">
        <v>75.546875</v>
      </c>
      <c r="AU104">
        <v>78.671093999999997</v>
      </c>
      <c r="AV104">
        <v>79.496875000000003</v>
      </c>
      <c r="AW104">
        <v>79.501563000000004</v>
      </c>
      <c r="AX104">
        <v>80.167186999999998</v>
      </c>
      <c r="AY104">
        <v>78.885155999999995</v>
      </c>
      <c r="AZ104">
        <v>78.751563000000004</v>
      </c>
      <c r="BA104">
        <v>78.776561999999998</v>
      </c>
      <c r="BB104">
        <v>75.957031000000001</v>
      </c>
      <c r="BC104">
        <v>74.753906000000001</v>
      </c>
      <c r="BD104">
        <v>73.314843999999994</v>
      </c>
      <c r="BE104">
        <v>72.744530999999995</v>
      </c>
      <c r="BF104">
        <v>71.229686999999998</v>
      </c>
      <c r="BG104">
        <v>70.621875000000003</v>
      </c>
      <c r="BH104">
        <v>70.189662999999996</v>
      </c>
      <c r="BI104">
        <v>69.172656000000003</v>
      </c>
      <c r="BJ104">
        <v>69.883332999999993</v>
      </c>
      <c r="BK104">
        <v>70.304666999999995</v>
      </c>
      <c r="BL104">
        <v>69.824218999999999</v>
      </c>
      <c r="BM104">
        <v>70.597656000000001</v>
      </c>
      <c r="BN104">
        <v>71.271874999999994</v>
      </c>
      <c r="BO104">
        <v>72.304687999999999</v>
      </c>
      <c r="BP104">
        <v>73.743750000000006</v>
      </c>
      <c r="BQ104">
        <v>74.717186999999996</v>
      </c>
      <c r="BR104">
        <v>34.777999999999999</v>
      </c>
      <c r="BS104">
        <v>16.77403</v>
      </c>
      <c r="BT104">
        <v>81.040459999999996</v>
      </c>
      <c r="BU104">
        <v>68.03837</v>
      </c>
      <c r="BV104">
        <v>50.561880000000002</v>
      </c>
      <c r="BW104">
        <v>92.084540000000004</v>
      </c>
      <c r="BX104">
        <v>-29.05245</v>
      </c>
      <c r="BY104">
        <v>-81.187889999999996</v>
      </c>
      <c r="BZ104">
        <v>26.026820000000001</v>
      </c>
      <c r="CA104">
        <v>-72.73433</v>
      </c>
      <c r="CB104">
        <v>-80.167479999999998</v>
      </c>
      <c r="CC104">
        <v>-116.2032</v>
      </c>
      <c r="CD104">
        <v>59.538469999999997</v>
      </c>
      <c r="CE104">
        <v>143.2244</v>
      </c>
      <c r="CF104">
        <v>135.93629999999999</v>
      </c>
      <c r="CG104">
        <v>87.828400000000002</v>
      </c>
      <c r="CH104">
        <v>100.76990000000001</v>
      </c>
      <c r="CI104">
        <v>863.9289</v>
      </c>
      <c r="CJ104">
        <v>568.22730000000001</v>
      </c>
      <c r="CK104">
        <v>415.43720000000002</v>
      </c>
      <c r="CL104">
        <v>419.9941</v>
      </c>
      <c r="CM104">
        <v>-117.86660000000001</v>
      </c>
      <c r="CN104">
        <v>54.665149999999997</v>
      </c>
      <c r="CO104">
        <v>54.038209999999999</v>
      </c>
      <c r="CP104">
        <v>513.77779999999996</v>
      </c>
      <c r="CQ104">
        <v>390.44979999999998</v>
      </c>
      <c r="CR104">
        <v>295.98070000000001</v>
      </c>
      <c r="CS104">
        <v>207.85640000000001</v>
      </c>
      <c r="CT104">
        <v>209.8244</v>
      </c>
      <c r="CU104">
        <v>124.53440000000001</v>
      </c>
      <c r="CV104">
        <v>130.1866</v>
      </c>
      <c r="CW104">
        <v>123.3248</v>
      </c>
      <c r="CX104">
        <v>182.5883</v>
      </c>
      <c r="CY104">
        <v>278.80439999999999</v>
      </c>
      <c r="CZ104">
        <v>245.42920000000001</v>
      </c>
      <c r="DA104">
        <v>123.2184</v>
      </c>
      <c r="DB104">
        <v>90.181790000000007</v>
      </c>
      <c r="DC104">
        <v>259.90159999999997</v>
      </c>
      <c r="DD104">
        <v>441.51369999999997</v>
      </c>
      <c r="DE104">
        <v>664.60649999999998</v>
      </c>
      <c r="DF104">
        <v>639.16060000000004</v>
      </c>
      <c r="DG104">
        <v>730.9085</v>
      </c>
      <c r="DH104">
        <v>619.93679999999995</v>
      </c>
      <c r="DI104">
        <v>504.41</v>
      </c>
      <c r="DJ104">
        <v>371.23680000000002</v>
      </c>
      <c r="DK104">
        <v>248.31829999999999</v>
      </c>
      <c r="DL104">
        <v>74.648669999999996</v>
      </c>
      <c r="DM104">
        <v>217.28450000000001</v>
      </c>
      <c r="DN104">
        <v>18</v>
      </c>
      <c r="DO104">
        <v>21</v>
      </c>
      <c r="DP104">
        <v>40</v>
      </c>
      <c r="DQ104">
        <v>1.1320859999999999</v>
      </c>
      <c r="DR104">
        <v>1.1320857</v>
      </c>
    </row>
    <row r="105" spans="1:122" hidden="1" x14ac:dyDescent="0.3">
      <c r="A105" t="str">
        <f t="shared" si="2"/>
        <v>CCA-Yes_All Day Ahead_45166_19-20</v>
      </c>
      <c r="B105" t="s">
        <v>49</v>
      </c>
      <c r="C105" t="s">
        <v>184</v>
      </c>
      <c r="D105" t="s">
        <v>48</v>
      </c>
      <c r="E105" t="s">
        <v>48</v>
      </c>
      <c r="F105" t="s">
        <v>48</v>
      </c>
      <c r="G105" t="s">
        <v>84</v>
      </c>
      <c r="H105" t="s">
        <v>48</v>
      </c>
      <c r="I105" t="s">
        <v>85</v>
      </c>
      <c r="J105" t="s">
        <v>48</v>
      </c>
      <c r="K105" t="s">
        <v>204</v>
      </c>
      <c r="L105" s="22">
        <v>45166</v>
      </c>
      <c r="M105">
        <v>19</v>
      </c>
      <c r="N105">
        <v>20</v>
      </c>
      <c r="O105">
        <v>33</v>
      </c>
      <c r="P105">
        <v>32</v>
      </c>
      <c r="Q105">
        <v>1</v>
      </c>
      <c r="R105">
        <v>0</v>
      </c>
      <c r="S105">
        <v>0</v>
      </c>
      <c r="T105">
        <v>0</v>
      </c>
      <c r="U105">
        <v>0</v>
      </c>
      <c r="V105">
        <v>616.77021000000002</v>
      </c>
      <c r="W105">
        <v>593.51252999999997</v>
      </c>
      <c r="X105">
        <v>519.08680000000004</v>
      </c>
      <c r="Y105">
        <v>568.77542000000005</v>
      </c>
      <c r="Z105">
        <v>715.14589000000001</v>
      </c>
      <c r="AA105">
        <v>903.39026000000001</v>
      </c>
      <c r="AB105">
        <v>1056.6311000000001</v>
      </c>
      <c r="AC105">
        <v>1234.2879</v>
      </c>
      <c r="AD105">
        <v>1519.5598</v>
      </c>
      <c r="AE105">
        <v>1674.5456999999999</v>
      </c>
      <c r="AF105">
        <v>1849.7231999999999</v>
      </c>
      <c r="AG105">
        <v>2189.0014999999999</v>
      </c>
      <c r="AH105">
        <v>2264.2283000000002</v>
      </c>
      <c r="AI105">
        <v>2207.3652999999999</v>
      </c>
      <c r="AJ105">
        <v>2149.1615000000002</v>
      </c>
      <c r="AK105">
        <v>2107.7233999999999</v>
      </c>
      <c r="AL105">
        <v>2040.2516000000001</v>
      </c>
      <c r="AM105">
        <v>1969.5703000000001</v>
      </c>
      <c r="AN105">
        <v>1116.7217000000001</v>
      </c>
      <c r="AO105">
        <v>1326.3451</v>
      </c>
      <c r="AP105">
        <v>1966.1387</v>
      </c>
      <c r="AQ105">
        <v>1701.1377</v>
      </c>
      <c r="AR105">
        <v>1326.2474999999999</v>
      </c>
      <c r="AS105">
        <v>785.84817999999996</v>
      </c>
      <c r="AT105">
        <v>79.758621000000005</v>
      </c>
      <c r="AU105">
        <v>78</v>
      </c>
      <c r="AV105">
        <v>76.448276000000007</v>
      </c>
      <c r="AW105">
        <v>74.793103000000002</v>
      </c>
      <c r="AX105">
        <v>73.275862000000004</v>
      </c>
      <c r="AY105">
        <v>73.319999999999993</v>
      </c>
      <c r="AZ105">
        <v>74.464286000000001</v>
      </c>
      <c r="BA105">
        <v>72.803571000000005</v>
      </c>
      <c r="BB105">
        <v>74.553571000000005</v>
      </c>
      <c r="BC105">
        <v>75.160713999999999</v>
      </c>
      <c r="BD105">
        <v>76.704544999999996</v>
      </c>
      <c r="BE105">
        <v>77</v>
      </c>
      <c r="BF105">
        <v>76.590908999999996</v>
      </c>
      <c r="BG105">
        <v>74.769231000000005</v>
      </c>
      <c r="BH105">
        <v>76.038461999999996</v>
      </c>
      <c r="BI105">
        <v>78.076922999999994</v>
      </c>
      <c r="BJ105">
        <v>78.673077000000006</v>
      </c>
      <c r="BK105">
        <v>78.09375</v>
      </c>
      <c r="BL105">
        <v>80.03125</v>
      </c>
      <c r="BM105">
        <v>81.34375</v>
      </c>
      <c r="BN105">
        <v>82.241378999999995</v>
      </c>
      <c r="BO105">
        <v>81.862069000000005</v>
      </c>
      <c r="BP105">
        <v>82.724137999999996</v>
      </c>
      <c r="BQ105">
        <v>82.862069000000005</v>
      </c>
      <c r="BR105">
        <v>-60.938850000000002</v>
      </c>
      <c r="BS105">
        <v>-28.987259999999999</v>
      </c>
      <c r="BT105">
        <v>89.362930000000006</v>
      </c>
      <c r="BU105">
        <v>64.211519999999993</v>
      </c>
      <c r="BV105">
        <v>33.227780000000003</v>
      </c>
      <c r="BW105">
        <v>-28.06898</v>
      </c>
      <c r="BX105">
        <v>0.32008029999999998</v>
      </c>
      <c r="BY105">
        <v>6.2130559999999999</v>
      </c>
      <c r="BZ105">
        <v>-44.799050000000001</v>
      </c>
      <c r="CA105">
        <v>24.798159999999999</v>
      </c>
      <c r="CB105">
        <v>74.909570000000002</v>
      </c>
      <c r="CC105">
        <v>-63.147109999999998</v>
      </c>
      <c r="CD105">
        <v>-41.504109999999997</v>
      </c>
      <c r="CE105">
        <v>46.905079999999998</v>
      </c>
      <c r="CF105">
        <v>77.729730000000004</v>
      </c>
      <c r="CG105">
        <v>58.327530000000003</v>
      </c>
      <c r="CH105">
        <v>80.597980000000007</v>
      </c>
      <c r="CI105">
        <v>109.5189</v>
      </c>
      <c r="CJ105">
        <v>789.53880000000004</v>
      </c>
      <c r="CK105">
        <v>514.14580000000001</v>
      </c>
      <c r="CL105">
        <v>-156.6669</v>
      </c>
      <c r="CM105">
        <v>-17.220549999999999</v>
      </c>
      <c r="CN105">
        <v>-35.416119999999999</v>
      </c>
      <c r="CO105">
        <v>45.735840000000003</v>
      </c>
      <c r="CP105">
        <v>349.1311</v>
      </c>
      <c r="CQ105">
        <v>353.51249999999999</v>
      </c>
      <c r="CR105">
        <v>281.62509999999997</v>
      </c>
      <c r="CS105">
        <v>172.3407</v>
      </c>
      <c r="CT105">
        <v>104.8296</v>
      </c>
      <c r="CU105">
        <v>86.41583</v>
      </c>
      <c r="CV105">
        <v>70.427570000000003</v>
      </c>
      <c r="CW105">
        <v>80.376499999999993</v>
      </c>
      <c r="CX105">
        <v>118.1842</v>
      </c>
      <c r="CY105">
        <v>133.31010000000001</v>
      </c>
      <c r="CZ105">
        <v>109.01179999999999</v>
      </c>
      <c r="DA105">
        <v>74.555210000000002</v>
      </c>
      <c r="DB105">
        <v>39.165610000000001</v>
      </c>
      <c r="DC105">
        <v>184.5283</v>
      </c>
      <c r="DD105">
        <v>342.26850000000002</v>
      </c>
      <c r="DE105">
        <v>481.34309999999999</v>
      </c>
      <c r="DF105">
        <v>472.32119999999998</v>
      </c>
      <c r="DG105">
        <v>672.4461</v>
      </c>
      <c r="DH105">
        <v>480.93509999999998</v>
      </c>
      <c r="DI105">
        <v>393.27050000000003</v>
      </c>
      <c r="DJ105">
        <v>288.98599999999999</v>
      </c>
      <c r="DK105">
        <v>246.26329999999999</v>
      </c>
      <c r="DL105">
        <v>76.407120000000006</v>
      </c>
      <c r="DM105">
        <v>174.71270000000001</v>
      </c>
      <c r="DN105">
        <v>19</v>
      </c>
      <c r="DO105">
        <v>20</v>
      </c>
      <c r="DP105">
        <v>33</v>
      </c>
      <c r="DQ105">
        <v>0.66471429999999998</v>
      </c>
      <c r="DR105">
        <v>0.66471429999999998</v>
      </c>
    </row>
    <row r="106" spans="1:122" x14ac:dyDescent="0.3">
      <c r="A106" t="str">
        <f t="shared" si="2"/>
        <v>Industry_Type-2. Manufacturing_All Day Ahead_45153_18-19</v>
      </c>
      <c r="B106" t="s">
        <v>49</v>
      </c>
      <c r="C106" t="s">
        <v>178</v>
      </c>
      <c r="D106" t="s">
        <v>48</v>
      </c>
      <c r="E106" t="s">
        <v>48</v>
      </c>
      <c r="F106" t="s">
        <v>31</v>
      </c>
      <c r="G106" t="s">
        <v>84</v>
      </c>
      <c r="H106" t="s">
        <v>48</v>
      </c>
      <c r="I106" t="s">
        <v>48</v>
      </c>
      <c r="J106" t="s">
        <v>48</v>
      </c>
      <c r="K106" t="s">
        <v>204</v>
      </c>
      <c r="L106" s="22">
        <v>45153</v>
      </c>
      <c r="M106">
        <v>18</v>
      </c>
      <c r="N106">
        <v>19</v>
      </c>
      <c r="Q106">
        <v>1</v>
      </c>
      <c r="R106">
        <v>1</v>
      </c>
      <c r="S106">
        <v>0</v>
      </c>
      <c r="T106">
        <v>1</v>
      </c>
      <c r="U106">
        <v>0</v>
      </c>
      <c r="AT106">
        <v>68</v>
      </c>
      <c r="AU106">
        <v>67.5</v>
      </c>
      <c r="AV106">
        <v>67.5</v>
      </c>
      <c r="AW106">
        <v>68</v>
      </c>
      <c r="AX106">
        <v>68.5</v>
      </c>
      <c r="AY106">
        <v>69.5</v>
      </c>
      <c r="AZ106">
        <v>71.5</v>
      </c>
      <c r="BA106">
        <v>75</v>
      </c>
      <c r="BB106">
        <v>76.5</v>
      </c>
      <c r="BC106">
        <v>76</v>
      </c>
      <c r="BD106">
        <v>76</v>
      </c>
      <c r="BE106">
        <v>74</v>
      </c>
      <c r="BF106">
        <v>73</v>
      </c>
      <c r="BG106">
        <v>73</v>
      </c>
      <c r="BH106">
        <v>71</v>
      </c>
      <c r="BI106">
        <v>70</v>
      </c>
      <c r="BJ106">
        <v>69.5</v>
      </c>
      <c r="BK106">
        <v>69.5</v>
      </c>
      <c r="BL106">
        <v>69</v>
      </c>
      <c r="BM106">
        <v>68.5</v>
      </c>
      <c r="BN106">
        <v>69</v>
      </c>
      <c r="BO106">
        <v>68.5</v>
      </c>
      <c r="BP106">
        <v>68</v>
      </c>
      <c r="BQ106">
        <v>68</v>
      </c>
      <c r="DN106">
        <v>18</v>
      </c>
      <c r="DO106">
        <v>19</v>
      </c>
    </row>
    <row r="107" spans="1:122" x14ac:dyDescent="0.3">
      <c r="A107" t="str">
        <f t="shared" si="2"/>
        <v>Industry_Type-2. Manufacturing_All Day Ahead_45154_18-21</v>
      </c>
      <c r="B107" t="s">
        <v>49</v>
      </c>
      <c r="C107" t="s">
        <v>178</v>
      </c>
      <c r="D107" t="s">
        <v>48</v>
      </c>
      <c r="E107" t="s">
        <v>48</v>
      </c>
      <c r="F107" t="s">
        <v>31</v>
      </c>
      <c r="G107" t="s">
        <v>84</v>
      </c>
      <c r="H107" t="s">
        <v>48</v>
      </c>
      <c r="I107" t="s">
        <v>48</v>
      </c>
      <c r="J107" t="s">
        <v>48</v>
      </c>
      <c r="K107" t="s">
        <v>204</v>
      </c>
      <c r="L107" s="22">
        <v>45154</v>
      </c>
      <c r="M107">
        <v>18</v>
      </c>
      <c r="N107">
        <v>21</v>
      </c>
      <c r="Q107">
        <v>1</v>
      </c>
      <c r="R107">
        <v>1</v>
      </c>
      <c r="S107">
        <v>0</v>
      </c>
      <c r="T107">
        <v>1</v>
      </c>
      <c r="U107">
        <v>0</v>
      </c>
      <c r="AT107">
        <v>68.5</v>
      </c>
      <c r="AU107">
        <v>68.5</v>
      </c>
      <c r="AV107">
        <v>68.5</v>
      </c>
      <c r="AW107">
        <v>69.5</v>
      </c>
      <c r="AX107">
        <v>73</v>
      </c>
      <c r="AY107">
        <v>74.5</v>
      </c>
      <c r="AZ107">
        <v>77</v>
      </c>
      <c r="BA107">
        <v>78.5</v>
      </c>
      <c r="BB107">
        <v>77.5</v>
      </c>
      <c r="BC107">
        <v>78.5</v>
      </c>
      <c r="BD107">
        <v>75</v>
      </c>
      <c r="BE107">
        <v>74.75</v>
      </c>
      <c r="BF107">
        <v>77</v>
      </c>
      <c r="BG107">
        <v>74.25</v>
      </c>
      <c r="BH107">
        <v>72.25</v>
      </c>
      <c r="BI107">
        <v>71.5</v>
      </c>
      <c r="BJ107">
        <v>70</v>
      </c>
      <c r="BK107">
        <v>0</v>
      </c>
      <c r="BL107">
        <v>69</v>
      </c>
      <c r="BM107">
        <v>69.5</v>
      </c>
      <c r="BN107">
        <v>69.5</v>
      </c>
      <c r="BO107">
        <v>69.5</v>
      </c>
      <c r="BP107">
        <v>69</v>
      </c>
      <c r="BQ107">
        <v>69</v>
      </c>
      <c r="DN107">
        <v>18</v>
      </c>
      <c r="DO107">
        <v>21</v>
      </c>
    </row>
    <row r="108" spans="1:122" x14ac:dyDescent="0.3">
      <c r="A108" t="str">
        <f t="shared" si="2"/>
        <v>Industry_Type-3. Wholesale, Transport, other utilities_All Day Ahead_45134_20-21</v>
      </c>
      <c r="B108" t="s">
        <v>49</v>
      </c>
      <c r="C108" t="s">
        <v>185</v>
      </c>
      <c r="D108" t="s">
        <v>48</v>
      </c>
      <c r="E108" t="s">
        <v>48</v>
      </c>
      <c r="F108" t="s">
        <v>186</v>
      </c>
      <c r="G108" t="s">
        <v>84</v>
      </c>
      <c r="H108" t="s">
        <v>48</v>
      </c>
      <c r="I108" t="s">
        <v>48</v>
      </c>
      <c r="J108" t="s">
        <v>48</v>
      </c>
      <c r="K108" t="s">
        <v>204</v>
      </c>
      <c r="L108" s="22">
        <v>45134</v>
      </c>
      <c r="M108">
        <v>20</v>
      </c>
      <c r="N108">
        <v>21</v>
      </c>
      <c r="Q108">
        <v>1</v>
      </c>
      <c r="R108">
        <v>1</v>
      </c>
      <c r="S108">
        <v>0</v>
      </c>
      <c r="T108">
        <v>1</v>
      </c>
      <c r="U108">
        <v>0</v>
      </c>
      <c r="AT108">
        <v>81</v>
      </c>
      <c r="AU108">
        <v>77</v>
      </c>
      <c r="AV108">
        <v>73</v>
      </c>
      <c r="AW108">
        <v>73</v>
      </c>
      <c r="AX108">
        <v>69</v>
      </c>
      <c r="AY108">
        <v>67</v>
      </c>
      <c r="AZ108">
        <v>66</v>
      </c>
      <c r="BA108">
        <v>66</v>
      </c>
      <c r="BB108">
        <v>65</v>
      </c>
      <c r="BC108">
        <v>64</v>
      </c>
      <c r="BD108">
        <v>64</v>
      </c>
      <c r="BE108">
        <v>64</v>
      </c>
      <c r="BF108">
        <v>62</v>
      </c>
      <c r="BG108">
        <v>65</v>
      </c>
      <c r="BH108">
        <v>65</v>
      </c>
      <c r="BI108">
        <v>65</v>
      </c>
      <c r="BJ108">
        <v>67</v>
      </c>
      <c r="BK108">
        <v>72</v>
      </c>
      <c r="BL108">
        <v>79</v>
      </c>
      <c r="BM108">
        <v>84</v>
      </c>
      <c r="BN108">
        <v>85</v>
      </c>
      <c r="BO108">
        <v>85</v>
      </c>
      <c r="BP108">
        <v>83</v>
      </c>
      <c r="BQ108">
        <v>81</v>
      </c>
      <c r="DN108">
        <v>20</v>
      </c>
      <c r="DO108">
        <v>21</v>
      </c>
    </row>
    <row r="109" spans="1:122" x14ac:dyDescent="0.3">
      <c r="A109" t="str">
        <f t="shared" si="2"/>
        <v>Industry_Type-3. Wholesale, Transport, other utilities_All Day Ahead_45135_20-21</v>
      </c>
      <c r="B109" t="s">
        <v>49</v>
      </c>
      <c r="C109" t="s">
        <v>185</v>
      </c>
      <c r="D109" t="s">
        <v>48</v>
      </c>
      <c r="E109" t="s">
        <v>48</v>
      </c>
      <c r="F109" t="s">
        <v>186</v>
      </c>
      <c r="G109" t="s">
        <v>84</v>
      </c>
      <c r="H109" t="s">
        <v>48</v>
      </c>
      <c r="I109" t="s">
        <v>48</v>
      </c>
      <c r="J109" t="s">
        <v>48</v>
      </c>
      <c r="K109" t="s">
        <v>204</v>
      </c>
      <c r="L109" s="22">
        <v>45135</v>
      </c>
      <c r="M109">
        <v>20</v>
      </c>
      <c r="N109">
        <v>21</v>
      </c>
      <c r="Q109">
        <v>1</v>
      </c>
      <c r="R109">
        <v>1</v>
      </c>
      <c r="S109">
        <v>0</v>
      </c>
      <c r="T109">
        <v>1</v>
      </c>
      <c r="U109">
        <v>0</v>
      </c>
      <c r="AT109">
        <v>78</v>
      </c>
      <c r="AU109">
        <v>79</v>
      </c>
      <c r="AV109">
        <v>79</v>
      </c>
      <c r="AW109">
        <v>76</v>
      </c>
      <c r="AX109">
        <v>70</v>
      </c>
      <c r="AY109">
        <v>68</v>
      </c>
      <c r="AZ109">
        <v>67</v>
      </c>
      <c r="BA109">
        <v>65</v>
      </c>
      <c r="BB109">
        <v>65</v>
      </c>
      <c r="BC109">
        <v>64</v>
      </c>
      <c r="BD109">
        <v>62</v>
      </c>
      <c r="BE109">
        <v>61</v>
      </c>
      <c r="BF109">
        <v>62</v>
      </c>
      <c r="BG109">
        <v>60</v>
      </c>
      <c r="BH109">
        <v>60</v>
      </c>
      <c r="BI109">
        <v>65</v>
      </c>
      <c r="BJ109">
        <v>68</v>
      </c>
      <c r="BK109">
        <v>72</v>
      </c>
      <c r="BL109">
        <v>77</v>
      </c>
      <c r="BM109">
        <v>79</v>
      </c>
      <c r="BN109">
        <v>80</v>
      </c>
      <c r="BO109">
        <v>76</v>
      </c>
      <c r="BP109">
        <v>75</v>
      </c>
      <c r="BQ109">
        <v>77</v>
      </c>
      <c r="DN109">
        <v>20</v>
      </c>
      <c r="DO109">
        <v>21</v>
      </c>
    </row>
    <row r="110" spans="1:122" x14ac:dyDescent="0.3">
      <c r="A110" t="str">
        <f t="shared" si="2"/>
        <v>Industry_Type-3. Wholesale, Transport, other utilities_All Day Ahead_45153_18-19</v>
      </c>
      <c r="B110" t="s">
        <v>49</v>
      </c>
      <c r="C110" t="s">
        <v>185</v>
      </c>
      <c r="D110" t="s">
        <v>48</v>
      </c>
      <c r="E110" t="s">
        <v>48</v>
      </c>
      <c r="F110" t="s">
        <v>186</v>
      </c>
      <c r="G110" t="s">
        <v>84</v>
      </c>
      <c r="H110" t="s">
        <v>48</v>
      </c>
      <c r="I110" t="s">
        <v>48</v>
      </c>
      <c r="J110" t="s">
        <v>48</v>
      </c>
      <c r="K110" t="s">
        <v>204</v>
      </c>
      <c r="L110" s="22">
        <v>45153</v>
      </c>
      <c r="M110">
        <v>18</v>
      </c>
      <c r="N110">
        <v>19</v>
      </c>
      <c r="Q110">
        <v>2</v>
      </c>
      <c r="R110">
        <v>1</v>
      </c>
      <c r="S110">
        <v>0</v>
      </c>
      <c r="T110">
        <v>1</v>
      </c>
      <c r="U110">
        <v>0</v>
      </c>
      <c r="AT110">
        <v>65.75</v>
      </c>
      <c r="AU110">
        <v>66.5</v>
      </c>
      <c r="AV110">
        <v>70.25</v>
      </c>
      <c r="AW110">
        <v>72.5</v>
      </c>
      <c r="AX110">
        <v>73.5</v>
      </c>
      <c r="AY110">
        <v>76.25</v>
      </c>
      <c r="AZ110">
        <v>77.5</v>
      </c>
      <c r="BA110">
        <v>77</v>
      </c>
      <c r="BB110">
        <v>75</v>
      </c>
      <c r="BC110">
        <v>73.5</v>
      </c>
      <c r="BD110">
        <v>74</v>
      </c>
      <c r="BE110">
        <v>71</v>
      </c>
      <c r="BF110">
        <v>69.5</v>
      </c>
      <c r="BG110">
        <v>69</v>
      </c>
      <c r="BH110">
        <v>68.5</v>
      </c>
      <c r="BI110">
        <v>66.5</v>
      </c>
      <c r="BJ110">
        <v>67.5</v>
      </c>
      <c r="BK110">
        <v>66.75</v>
      </c>
      <c r="BL110">
        <v>66.5</v>
      </c>
      <c r="BM110">
        <v>66.5</v>
      </c>
      <c r="BN110">
        <v>66.75</v>
      </c>
      <c r="BO110">
        <v>65.75</v>
      </c>
      <c r="BP110">
        <v>65.75</v>
      </c>
      <c r="BQ110">
        <v>65</v>
      </c>
      <c r="DN110">
        <v>18</v>
      </c>
      <c r="DO110">
        <v>20</v>
      </c>
    </row>
    <row r="111" spans="1:122" x14ac:dyDescent="0.3">
      <c r="A111" t="str">
        <f t="shared" si="2"/>
        <v>Industry_Type-3. Wholesale, Transport, other utilities_All Day Ahead_45154_18-21</v>
      </c>
      <c r="B111" t="s">
        <v>49</v>
      </c>
      <c r="C111" t="s">
        <v>185</v>
      </c>
      <c r="D111" t="s">
        <v>48</v>
      </c>
      <c r="E111" t="s">
        <v>48</v>
      </c>
      <c r="F111" t="s">
        <v>186</v>
      </c>
      <c r="G111" t="s">
        <v>84</v>
      </c>
      <c r="H111" t="s">
        <v>48</v>
      </c>
      <c r="I111" t="s">
        <v>48</v>
      </c>
      <c r="J111" t="s">
        <v>48</v>
      </c>
      <c r="K111" t="s">
        <v>204</v>
      </c>
      <c r="L111" s="22">
        <v>45154</v>
      </c>
      <c r="M111">
        <v>18</v>
      </c>
      <c r="N111">
        <v>21</v>
      </c>
      <c r="Q111">
        <v>2</v>
      </c>
      <c r="R111">
        <v>1</v>
      </c>
      <c r="S111">
        <v>0</v>
      </c>
      <c r="T111">
        <v>1</v>
      </c>
      <c r="U111">
        <v>0</v>
      </c>
      <c r="AT111">
        <v>71.625</v>
      </c>
      <c r="AU111">
        <v>76.125</v>
      </c>
      <c r="AV111">
        <v>80.25</v>
      </c>
      <c r="AW111">
        <v>79.25</v>
      </c>
      <c r="AX111">
        <v>81.25</v>
      </c>
      <c r="AY111">
        <v>78.25</v>
      </c>
      <c r="AZ111">
        <v>80.25</v>
      </c>
      <c r="BA111">
        <v>81.75</v>
      </c>
      <c r="BB111">
        <v>77.5</v>
      </c>
      <c r="BC111">
        <v>75</v>
      </c>
      <c r="BD111">
        <v>72.25</v>
      </c>
      <c r="BE111">
        <v>71</v>
      </c>
      <c r="BF111">
        <v>70</v>
      </c>
      <c r="BG111">
        <v>17.875</v>
      </c>
      <c r="BH111">
        <v>17.625</v>
      </c>
      <c r="BI111">
        <v>68.5</v>
      </c>
      <c r="BJ111">
        <v>50.25</v>
      </c>
      <c r="BK111">
        <v>50.25</v>
      </c>
      <c r="BL111">
        <v>66.75</v>
      </c>
      <c r="BM111">
        <v>66.75</v>
      </c>
      <c r="BN111">
        <v>66.75</v>
      </c>
      <c r="BO111">
        <v>66.75</v>
      </c>
      <c r="BP111">
        <v>66.75</v>
      </c>
      <c r="BQ111">
        <v>66.75</v>
      </c>
      <c r="DN111">
        <v>18</v>
      </c>
      <c r="DO111">
        <v>21</v>
      </c>
    </row>
    <row r="112" spans="1:122" x14ac:dyDescent="0.3">
      <c r="A112" t="str">
        <f t="shared" si="2"/>
        <v>Industry_Type-3. Wholesale, Transport, other utilities_All Day Ahead_45166_19-20</v>
      </c>
      <c r="B112" t="s">
        <v>49</v>
      </c>
      <c r="C112" t="s">
        <v>185</v>
      </c>
      <c r="D112" t="s">
        <v>48</v>
      </c>
      <c r="E112" t="s">
        <v>48</v>
      </c>
      <c r="F112" t="s">
        <v>186</v>
      </c>
      <c r="G112" t="s">
        <v>84</v>
      </c>
      <c r="H112" t="s">
        <v>48</v>
      </c>
      <c r="I112" t="s">
        <v>48</v>
      </c>
      <c r="J112" t="s">
        <v>48</v>
      </c>
      <c r="K112" t="s">
        <v>204</v>
      </c>
      <c r="L112" s="22">
        <v>45166</v>
      </c>
      <c r="M112">
        <v>19</v>
      </c>
      <c r="N112">
        <v>20</v>
      </c>
      <c r="Q112">
        <v>1</v>
      </c>
      <c r="R112">
        <v>1</v>
      </c>
      <c r="S112">
        <v>0</v>
      </c>
      <c r="T112">
        <v>1</v>
      </c>
      <c r="U112">
        <v>0</v>
      </c>
      <c r="AT112">
        <v>77</v>
      </c>
      <c r="AU112">
        <v>75.5</v>
      </c>
      <c r="AV112">
        <v>73</v>
      </c>
      <c r="AW112">
        <v>71</v>
      </c>
      <c r="AX112">
        <v>66</v>
      </c>
      <c r="AY112">
        <v>65</v>
      </c>
      <c r="AZ112">
        <v>64</v>
      </c>
      <c r="BA112">
        <v>58</v>
      </c>
      <c r="BB112">
        <v>64</v>
      </c>
      <c r="BC112">
        <v>70</v>
      </c>
      <c r="BD112">
        <v>0</v>
      </c>
      <c r="BE112">
        <v>0</v>
      </c>
      <c r="BF112">
        <v>0</v>
      </c>
      <c r="BG112">
        <v>0</v>
      </c>
      <c r="BH112">
        <v>0</v>
      </c>
      <c r="BI112">
        <v>0</v>
      </c>
      <c r="BJ112">
        <v>0</v>
      </c>
      <c r="BK112">
        <v>77</v>
      </c>
      <c r="BL112">
        <v>84</v>
      </c>
      <c r="BM112">
        <v>89</v>
      </c>
      <c r="BN112">
        <v>88</v>
      </c>
      <c r="BO112">
        <v>88</v>
      </c>
      <c r="BP112">
        <v>88</v>
      </c>
      <c r="BQ112">
        <v>89</v>
      </c>
      <c r="DN112">
        <v>19</v>
      </c>
      <c r="DO112">
        <v>20</v>
      </c>
    </row>
    <row r="113" spans="1:122" hidden="1" x14ac:dyDescent="0.3">
      <c r="A113" t="str">
        <f t="shared" si="2"/>
        <v>Industry_Type-4. Retail stores_All Day Ahead_45134_20-21</v>
      </c>
      <c r="B113" t="s">
        <v>49</v>
      </c>
      <c r="C113" t="s">
        <v>179</v>
      </c>
      <c r="D113" t="s">
        <v>48</v>
      </c>
      <c r="E113" t="s">
        <v>48</v>
      </c>
      <c r="F113" t="s">
        <v>29</v>
      </c>
      <c r="G113" t="s">
        <v>84</v>
      </c>
      <c r="H113" t="s">
        <v>48</v>
      </c>
      <c r="I113" t="s">
        <v>48</v>
      </c>
      <c r="J113" t="s">
        <v>48</v>
      </c>
      <c r="K113" t="s">
        <v>204</v>
      </c>
      <c r="L113" s="22">
        <v>45134</v>
      </c>
      <c r="M113">
        <v>20</v>
      </c>
      <c r="N113">
        <v>21</v>
      </c>
      <c r="O113">
        <v>65</v>
      </c>
      <c r="P113">
        <v>63</v>
      </c>
      <c r="Q113">
        <v>1</v>
      </c>
      <c r="R113">
        <v>0</v>
      </c>
      <c r="S113">
        <v>0</v>
      </c>
      <c r="T113">
        <v>0</v>
      </c>
      <c r="U113">
        <v>0</v>
      </c>
      <c r="V113">
        <v>1419.7031999999999</v>
      </c>
      <c r="W113">
        <v>1403.6492000000001</v>
      </c>
      <c r="X113">
        <v>1419.6413</v>
      </c>
      <c r="Y113">
        <v>1466.0698</v>
      </c>
      <c r="Z113">
        <v>1538.0651</v>
      </c>
      <c r="AA113">
        <v>1698.2539999999999</v>
      </c>
      <c r="AB113">
        <v>2538.5491999999999</v>
      </c>
      <c r="AC113">
        <v>3860.6286</v>
      </c>
      <c r="AD113">
        <v>4556.5</v>
      </c>
      <c r="AE113">
        <v>4513.7237999999998</v>
      </c>
      <c r="AF113">
        <v>5348.5302000000001</v>
      </c>
      <c r="AG113">
        <v>5565.3618999999999</v>
      </c>
      <c r="AH113">
        <v>5721.1556</v>
      </c>
      <c r="AI113">
        <v>5680.2570999999998</v>
      </c>
      <c r="AJ113">
        <v>5676.2745999999997</v>
      </c>
      <c r="AK113">
        <v>5846.8015999999998</v>
      </c>
      <c r="AL113">
        <v>6170.4809999999998</v>
      </c>
      <c r="AM113">
        <v>6632.8270000000002</v>
      </c>
      <c r="AN113">
        <v>6651.027</v>
      </c>
      <c r="AO113">
        <v>5144.1619000000001</v>
      </c>
      <c r="AP113">
        <v>4541.6016</v>
      </c>
      <c r="AQ113">
        <v>3256.4587000000001</v>
      </c>
      <c r="AR113">
        <v>1990.981</v>
      </c>
      <c r="AS113">
        <v>1493.4523999999999</v>
      </c>
      <c r="AT113">
        <v>75.677419</v>
      </c>
      <c r="AU113">
        <v>76.222222000000002</v>
      </c>
      <c r="AV113">
        <v>76.809523999999996</v>
      </c>
      <c r="AW113">
        <v>77.301586999999998</v>
      </c>
      <c r="AX113">
        <v>76.142857000000006</v>
      </c>
      <c r="AY113">
        <v>74.603174999999993</v>
      </c>
      <c r="AZ113">
        <v>73.031745999999998</v>
      </c>
      <c r="BA113">
        <v>72.634921000000006</v>
      </c>
      <c r="BB113">
        <v>72.523809999999997</v>
      </c>
      <c r="BC113">
        <v>72.111110999999994</v>
      </c>
      <c r="BD113">
        <v>71.587301999999994</v>
      </c>
      <c r="BE113">
        <v>71.857142999999994</v>
      </c>
      <c r="BF113">
        <v>71.492063000000002</v>
      </c>
      <c r="BG113">
        <v>72.015872999999999</v>
      </c>
      <c r="BH113">
        <v>71.492063000000002</v>
      </c>
      <c r="BI113">
        <v>71.793650999999997</v>
      </c>
      <c r="BJ113">
        <v>71.301586999999998</v>
      </c>
      <c r="BK113">
        <v>71.634921000000006</v>
      </c>
      <c r="BL113">
        <v>72.523809999999997</v>
      </c>
      <c r="BM113">
        <v>73.039682999999997</v>
      </c>
      <c r="BN113">
        <v>73.555555999999996</v>
      </c>
      <c r="BO113">
        <v>72.904762000000005</v>
      </c>
      <c r="BP113">
        <v>72.790323000000001</v>
      </c>
      <c r="BQ113">
        <v>73.870968000000005</v>
      </c>
      <c r="BR113">
        <v>39.698830000000001</v>
      </c>
      <c r="BS113">
        <v>46.075789999999998</v>
      </c>
      <c r="BT113">
        <v>60.259270000000001</v>
      </c>
      <c r="BU113">
        <v>75.732730000000004</v>
      </c>
      <c r="BV113">
        <v>131.9367</v>
      </c>
      <c r="BW113">
        <v>135.76480000000001</v>
      </c>
      <c r="BX113">
        <v>116.26390000000001</v>
      </c>
      <c r="BY113">
        <v>-237.4684</v>
      </c>
      <c r="BZ113">
        <v>-261.86</v>
      </c>
      <c r="CA113">
        <v>66.884730000000005</v>
      </c>
      <c r="CB113">
        <v>-58.188339999999997</v>
      </c>
      <c r="CC113">
        <v>-50.694429999999997</v>
      </c>
      <c r="CD113">
        <v>-25.121359999999999</v>
      </c>
      <c r="CE113">
        <v>120.2681</v>
      </c>
      <c r="CF113">
        <v>248.06209999999999</v>
      </c>
      <c r="CG113">
        <v>199.07470000000001</v>
      </c>
      <c r="CH113">
        <v>-20.70438</v>
      </c>
      <c r="CI113">
        <v>-189.44880000000001</v>
      </c>
      <c r="CJ113">
        <v>-265.2079</v>
      </c>
      <c r="CK113">
        <v>1037.751</v>
      </c>
      <c r="CL113">
        <v>518.5249</v>
      </c>
      <c r="CM113">
        <v>-216.32730000000001</v>
      </c>
      <c r="CN113">
        <v>102.6332</v>
      </c>
      <c r="CO113">
        <v>104.20699999999999</v>
      </c>
      <c r="CP113">
        <v>1471.3409999999999</v>
      </c>
      <c r="CQ113">
        <v>1100.018</v>
      </c>
      <c r="CR113">
        <v>1015.242</v>
      </c>
      <c r="CS113">
        <v>941.28179999999998</v>
      </c>
      <c r="CT113">
        <v>699.41369999999995</v>
      </c>
      <c r="CU113">
        <v>659.02620000000002</v>
      </c>
      <c r="CV113">
        <v>723.95870000000002</v>
      </c>
      <c r="CW113">
        <v>1257.412</v>
      </c>
      <c r="CX113">
        <v>1554.5930000000001</v>
      </c>
      <c r="CY113">
        <v>1700.914</v>
      </c>
      <c r="CZ113">
        <v>1308.146</v>
      </c>
      <c r="DA113">
        <v>983.07669999999996</v>
      </c>
      <c r="DB113">
        <v>630.46259999999995</v>
      </c>
      <c r="DC113">
        <v>1891.8620000000001</v>
      </c>
      <c r="DD113">
        <v>4699.03</v>
      </c>
      <c r="DE113">
        <v>1734.682</v>
      </c>
      <c r="DF113">
        <v>2949.105</v>
      </c>
      <c r="DG113">
        <v>5458.982</v>
      </c>
      <c r="DH113">
        <v>3457.259</v>
      </c>
      <c r="DI113">
        <v>6923.3710000000001</v>
      </c>
      <c r="DJ113">
        <v>4624.4740000000002</v>
      </c>
      <c r="DK113">
        <v>700.08069999999998</v>
      </c>
      <c r="DL113">
        <v>215.30420000000001</v>
      </c>
      <c r="DM113">
        <v>470.84449999999998</v>
      </c>
      <c r="DN113">
        <v>20</v>
      </c>
      <c r="DO113">
        <v>21</v>
      </c>
      <c r="DP113">
        <v>65</v>
      </c>
      <c r="DQ113">
        <v>1.211786</v>
      </c>
      <c r="DR113">
        <v>1.2117857000000001</v>
      </c>
    </row>
    <row r="114" spans="1:122" hidden="1" x14ac:dyDescent="0.3">
      <c r="A114" t="str">
        <f t="shared" si="2"/>
        <v>Industry_Type-4. Retail stores_All Day Ahead_45135_20-21</v>
      </c>
      <c r="B114" t="s">
        <v>49</v>
      </c>
      <c r="C114" t="s">
        <v>179</v>
      </c>
      <c r="D114" t="s">
        <v>48</v>
      </c>
      <c r="E114" t="s">
        <v>48</v>
      </c>
      <c r="F114" t="s">
        <v>29</v>
      </c>
      <c r="G114" t="s">
        <v>84</v>
      </c>
      <c r="H114" t="s">
        <v>48</v>
      </c>
      <c r="I114" t="s">
        <v>48</v>
      </c>
      <c r="J114" t="s">
        <v>48</v>
      </c>
      <c r="K114" t="s">
        <v>204</v>
      </c>
      <c r="L114" s="22">
        <v>45135</v>
      </c>
      <c r="M114">
        <v>20</v>
      </c>
      <c r="N114">
        <v>21</v>
      </c>
      <c r="O114">
        <v>65</v>
      </c>
      <c r="P114">
        <v>63</v>
      </c>
      <c r="Q114">
        <v>1</v>
      </c>
      <c r="R114">
        <v>0</v>
      </c>
      <c r="S114">
        <v>0</v>
      </c>
      <c r="T114">
        <v>0</v>
      </c>
      <c r="U114">
        <v>0</v>
      </c>
      <c r="V114">
        <v>1422.2412999999999</v>
      </c>
      <c r="W114">
        <v>1384.1904999999999</v>
      </c>
      <c r="X114">
        <v>1379.5063</v>
      </c>
      <c r="Y114">
        <v>1385.7381</v>
      </c>
      <c r="Z114">
        <v>1439.3476000000001</v>
      </c>
      <c r="AA114">
        <v>1590.0444</v>
      </c>
      <c r="AB114">
        <v>2384.1794</v>
      </c>
      <c r="AC114">
        <v>3775.1794</v>
      </c>
      <c r="AD114">
        <v>4281.1889000000001</v>
      </c>
      <c r="AE114">
        <v>4089.6968000000002</v>
      </c>
      <c r="AF114">
        <v>5015.5856999999996</v>
      </c>
      <c r="AG114">
        <v>5210.1523999999999</v>
      </c>
      <c r="AH114">
        <v>5368.6286</v>
      </c>
      <c r="AI114">
        <v>5424.2190000000001</v>
      </c>
      <c r="AJ114">
        <v>5238.3190000000004</v>
      </c>
      <c r="AK114">
        <v>5346.6111000000001</v>
      </c>
      <c r="AL114">
        <v>5675.2222000000002</v>
      </c>
      <c r="AM114">
        <v>6225.5142999999998</v>
      </c>
      <c r="AN114">
        <v>6893.1158999999998</v>
      </c>
      <c r="AO114">
        <v>5179.6333000000004</v>
      </c>
      <c r="AP114">
        <v>4969.7142999999996</v>
      </c>
      <c r="AQ114">
        <v>3489.3856999999998</v>
      </c>
      <c r="AR114">
        <v>2119.681</v>
      </c>
      <c r="AS114">
        <v>1705.9713999999999</v>
      </c>
      <c r="AT114">
        <v>72.761904999999999</v>
      </c>
      <c r="AU114">
        <v>73.698413000000002</v>
      </c>
      <c r="AV114">
        <v>73.666667000000004</v>
      </c>
      <c r="AW114">
        <v>72.777777999999998</v>
      </c>
      <c r="AX114">
        <v>73.035088000000002</v>
      </c>
      <c r="AY114">
        <v>72.175438999999997</v>
      </c>
      <c r="AZ114">
        <v>71.824561000000003</v>
      </c>
      <c r="BA114">
        <v>71.666667000000004</v>
      </c>
      <c r="BB114">
        <v>72.523809999999997</v>
      </c>
      <c r="BC114">
        <v>72.476190000000003</v>
      </c>
      <c r="BD114">
        <v>72.015872999999999</v>
      </c>
      <c r="BE114">
        <v>71.825396999999995</v>
      </c>
      <c r="BF114">
        <v>70.650794000000005</v>
      </c>
      <c r="BG114">
        <v>69.634921000000006</v>
      </c>
      <c r="BH114">
        <v>69.190476000000004</v>
      </c>
      <c r="BI114">
        <v>69.619048000000006</v>
      </c>
      <c r="BJ114">
        <v>69.587301999999994</v>
      </c>
      <c r="BK114">
        <v>70.380951999999994</v>
      </c>
      <c r="BL114">
        <v>70.984127000000001</v>
      </c>
      <c r="BM114">
        <v>71.412698000000006</v>
      </c>
      <c r="BN114">
        <v>70.984127000000001</v>
      </c>
      <c r="BO114">
        <v>70.698413000000002</v>
      </c>
      <c r="BP114">
        <v>71.555555999999996</v>
      </c>
      <c r="BQ114">
        <v>71.714286000000001</v>
      </c>
      <c r="BR114">
        <v>41.601460000000003</v>
      </c>
      <c r="BS114">
        <v>46.075780000000002</v>
      </c>
      <c r="BT114">
        <v>60.259259999999998</v>
      </c>
      <c r="BU114">
        <v>75.732759999999999</v>
      </c>
      <c r="BV114">
        <v>131.9367</v>
      </c>
      <c r="BW114">
        <v>135.76480000000001</v>
      </c>
      <c r="BX114">
        <v>116.2638</v>
      </c>
      <c r="BY114">
        <v>-237.4684</v>
      </c>
      <c r="BZ114">
        <v>-261.86</v>
      </c>
      <c r="CA114">
        <v>66.884720000000002</v>
      </c>
      <c r="CB114">
        <v>-58.188360000000003</v>
      </c>
      <c r="CC114">
        <v>-50.694519999999997</v>
      </c>
      <c r="CD114">
        <v>-25.121269999999999</v>
      </c>
      <c r="CE114">
        <v>120.268</v>
      </c>
      <c r="CF114">
        <v>248.06200000000001</v>
      </c>
      <c r="CG114">
        <v>199.0746</v>
      </c>
      <c r="CH114">
        <v>-20.7044</v>
      </c>
      <c r="CI114">
        <v>-189.44890000000001</v>
      </c>
      <c r="CJ114">
        <v>-265.20780000000002</v>
      </c>
      <c r="CK114">
        <v>1037.751</v>
      </c>
      <c r="CL114">
        <v>518.5249</v>
      </c>
      <c r="CM114">
        <v>-216.32740000000001</v>
      </c>
      <c r="CN114">
        <v>102.6332</v>
      </c>
      <c r="CO114">
        <v>104.20699999999999</v>
      </c>
      <c r="CP114">
        <v>1466.28</v>
      </c>
      <c r="CQ114">
        <v>1050.412</v>
      </c>
      <c r="CR114">
        <v>1014.9059999999999</v>
      </c>
      <c r="CS114">
        <v>891.30930000000001</v>
      </c>
      <c r="CT114">
        <v>685.52</v>
      </c>
      <c r="CU114">
        <v>641.64729999999997</v>
      </c>
      <c r="CV114">
        <v>705.74260000000004</v>
      </c>
      <c r="CW114">
        <v>1207.752</v>
      </c>
      <c r="CX114">
        <v>1503.395</v>
      </c>
      <c r="CY114">
        <v>1577.1</v>
      </c>
      <c r="CZ114">
        <v>1301.229</v>
      </c>
      <c r="DA114">
        <v>934.42219999999998</v>
      </c>
      <c r="DB114">
        <v>620.4067</v>
      </c>
      <c r="DC114">
        <v>1920.615</v>
      </c>
      <c r="DD114">
        <v>4550.0219999999999</v>
      </c>
      <c r="DE114">
        <v>1806.952</v>
      </c>
      <c r="DF114">
        <v>3150.951</v>
      </c>
      <c r="DG114">
        <v>5373.66</v>
      </c>
      <c r="DH114">
        <v>3503.982</v>
      </c>
      <c r="DI114">
        <v>6642.8280000000004</v>
      </c>
      <c r="DJ114">
        <v>4726.9489999999996</v>
      </c>
      <c r="DK114">
        <v>726.80790000000002</v>
      </c>
      <c r="DL114">
        <v>236.35339999999999</v>
      </c>
      <c r="DM114">
        <v>495.74470000000002</v>
      </c>
      <c r="DN114">
        <v>20</v>
      </c>
      <c r="DO114">
        <v>21</v>
      </c>
      <c r="DP114">
        <v>65</v>
      </c>
      <c r="DQ114">
        <v>1.211786</v>
      </c>
      <c r="DR114">
        <v>1.2117857000000001</v>
      </c>
    </row>
    <row r="115" spans="1:122" hidden="1" x14ac:dyDescent="0.3">
      <c r="A115" t="str">
        <f t="shared" si="2"/>
        <v>Industry_Type-4. Retail stores_All Day Ahead_45153_18-19</v>
      </c>
      <c r="B115" t="s">
        <v>49</v>
      </c>
      <c r="C115" t="s">
        <v>179</v>
      </c>
      <c r="D115" t="s">
        <v>48</v>
      </c>
      <c r="E115" t="s">
        <v>48</v>
      </c>
      <c r="F115" t="s">
        <v>29</v>
      </c>
      <c r="G115" t="s">
        <v>84</v>
      </c>
      <c r="H115" t="s">
        <v>48</v>
      </c>
      <c r="I115" t="s">
        <v>48</v>
      </c>
      <c r="J115" t="s">
        <v>48</v>
      </c>
      <c r="K115" t="s">
        <v>204</v>
      </c>
      <c r="L115" s="22">
        <v>45153</v>
      </c>
      <c r="M115">
        <v>18</v>
      </c>
      <c r="N115">
        <v>19</v>
      </c>
      <c r="O115">
        <v>67</v>
      </c>
      <c r="P115">
        <v>66</v>
      </c>
      <c r="Q115">
        <v>2</v>
      </c>
      <c r="R115">
        <v>0</v>
      </c>
      <c r="S115">
        <v>0</v>
      </c>
      <c r="T115">
        <v>0</v>
      </c>
      <c r="U115">
        <v>0</v>
      </c>
      <c r="V115">
        <v>1575.8391999999999</v>
      </c>
      <c r="W115">
        <v>1517.0907999999999</v>
      </c>
      <c r="X115">
        <v>1525.0667000000001</v>
      </c>
      <c r="Y115">
        <v>1611.9657</v>
      </c>
      <c r="Z115">
        <v>1747.9160999999999</v>
      </c>
      <c r="AA115">
        <v>1855.1361999999999</v>
      </c>
      <c r="AB115">
        <v>2740.0009</v>
      </c>
      <c r="AC115">
        <v>3735.0315999999998</v>
      </c>
      <c r="AD115">
        <v>4379.1571000000004</v>
      </c>
      <c r="AE115">
        <v>4569.8669</v>
      </c>
      <c r="AF115">
        <v>5187.4807000000001</v>
      </c>
      <c r="AG115">
        <v>5372.0438000000004</v>
      </c>
      <c r="AH115">
        <v>5665.2910000000002</v>
      </c>
      <c r="AI115">
        <v>5872.1607999999997</v>
      </c>
      <c r="AJ115">
        <v>5962.7210999999998</v>
      </c>
      <c r="AK115">
        <v>6264.9400999999998</v>
      </c>
      <c r="AL115">
        <v>6521.8008</v>
      </c>
      <c r="AM115">
        <v>5465.8854000000001</v>
      </c>
      <c r="AN115">
        <v>5800.5913</v>
      </c>
      <c r="AO115">
        <v>5981.8888999999999</v>
      </c>
      <c r="AP115">
        <v>5686.5625</v>
      </c>
      <c r="AQ115">
        <v>3355.6869000000002</v>
      </c>
      <c r="AR115">
        <v>2279.4575</v>
      </c>
      <c r="AS115">
        <v>1760.9819</v>
      </c>
      <c r="AT115">
        <v>73.668143999999998</v>
      </c>
      <c r="AU115">
        <v>74.635960999999995</v>
      </c>
      <c r="AV115">
        <v>75.347014999999999</v>
      </c>
      <c r="AW115">
        <v>74.785448000000002</v>
      </c>
      <c r="AX115">
        <v>75.119169999999997</v>
      </c>
      <c r="AY115">
        <v>74.739739</v>
      </c>
      <c r="AZ115">
        <v>75.476583000000005</v>
      </c>
      <c r="BA115">
        <v>75.576943</v>
      </c>
      <c r="BB115">
        <v>73.890625</v>
      </c>
      <c r="BC115">
        <v>71.844683000000003</v>
      </c>
      <c r="BD115">
        <v>71.375466000000003</v>
      </c>
      <c r="BE115">
        <v>70.709422000000004</v>
      </c>
      <c r="BF115">
        <v>69.755131000000006</v>
      </c>
      <c r="BG115">
        <v>69.755596999999995</v>
      </c>
      <c r="BH115">
        <v>69.164646000000005</v>
      </c>
      <c r="BI115">
        <v>68.044775999999999</v>
      </c>
      <c r="BJ115">
        <v>68.242536999999999</v>
      </c>
      <c r="BK115">
        <v>68.667210999999995</v>
      </c>
      <c r="BL115">
        <v>68.621967999999995</v>
      </c>
      <c r="BM115">
        <v>69.289179000000004</v>
      </c>
      <c r="BN115">
        <v>69.623367999999999</v>
      </c>
      <c r="BO115">
        <v>70.729710999999995</v>
      </c>
      <c r="BP115">
        <v>71.775653000000005</v>
      </c>
      <c r="BQ115">
        <v>72.59375</v>
      </c>
      <c r="BR115">
        <v>39.35089</v>
      </c>
      <c r="BS115">
        <v>78.934100000000001</v>
      </c>
      <c r="BT115">
        <v>96.295460000000006</v>
      </c>
      <c r="BU115">
        <v>43.585810000000002</v>
      </c>
      <c r="BV115">
        <v>27.693529999999999</v>
      </c>
      <c r="BW115">
        <v>117.84399999999999</v>
      </c>
      <c r="BX115">
        <v>-31.125910000000001</v>
      </c>
      <c r="BY115">
        <v>-52.884480000000003</v>
      </c>
      <c r="BZ115">
        <v>-75.102670000000003</v>
      </c>
      <c r="CA115">
        <v>-50.4771</v>
      </c>
      <c r="CB115">
        <v>0.56717779999999995</v>
      </c>
      <c r="CC115">
        <v>102.5868</v>
      </c>
      <c r="CD115">
        <v>-12.594720000000001</v>
      </c>
      <c r="CE115">
        <v>-120.8048</v>
      </c>
      <c r="CF115">
        <v>-148.1454</v>
      </c>
      <c r="CG115">
        <v>-349.21140000000003</v>
      </c>
      <c r="CH115">
        <v>-486.00319999999999</v>
      </c>
      <c r="CI115">
        <v>934.02319999999997</v>
      </c>
      <c r="CJ115">
        <v>791.48080000000004</v>
      </c>
      <c r="CK115">
        <v>382.96319999999997</v>
      </c>
      <c r="CL115">
        <v>-452.6397</v>
      </c>
      <c r="CM115">
        <v>-73.102689999999996</v>
      </c>
      <c r="CN115">
        <v>25.31973</v>
      </c>
      <c r="CO115">
        <v>41.231459999999998</v>
      </c>
      <c r="CP115">
        <v>333.72289999999998</v>
      </c>
      <c r="CQ115">
        <v>306.19479999999999</v>
      </c>
      <c r="CR115">
        <v>295.90879999999999</v>
      </c>
      <c r="CS115">
        <v>290.77539999999999</v>
      </c>
      <c r="CT115">
        <v>245.1095</v>
      </c>
      <c r="CU115">
        <v>239.35919999999999</v>
      </c>
      <c r="CV115">
        <v>283.60890000000001</v>
      </c>
      <c r="CW115">
        <v>413.40019999999998</v>
      </c>
      <c r="CX115">
        <v>512.37720000000002</v>
      </c>
      <c r="CY115">
        <v>550.06690000000003</v>
      </c>
      <c r="CZ115">
        <v>380.36329999999998</v>
      </c>
      <c r="DA115">
        <v>188.54650000000001</v>
      </c>
      <c r="DB115">
        <v>166.60990000000001</v>
      </c>
      <c r="DC115">
        <v>270.19990000000001</v>
      </c>
      <c r="DD115">
        <v>393.4828</v>
      </c>
      <c r="DE115">
        <v>689.74609999999996</v>
      </c>
      <c r="DF115">
        <v>1466.26</v>
      </c>
      <c r="DG115">
        <v>1481.837</v>
      </c>
      <c r="DH115">
        <v>1359.4079999999999</v>
      </c>
      <c r="DI115">
        <v>1998.002</v>
      </c>
      <c r="DJ115">
        <v>1534.6880000000001</v>
      </c>
      <c r="DK115">
        <v>174.49100000000001</v>
      </c>
      <c r="DL115">
        <v>46.328969999999998</v>
      </c>
      <c r="DM115">
        <v>96.298249999999996</v>
      </c>
      <c r="DN115">
        <v>18</v>
      </c>
      <c r="DO115">
        <v>20</v>
      </c>
      <c r="DP115">
        <v>67</v>
      </c>
      <c r="DQ115">
        <v>1.326657</v>
      </c>
      <c r="DR115">
        <v>1.3266572000000001</v>
      </c>
    </row>
    <row r="116" spans="1:122" hidden="1" x14ac:dyDescent="0.3">
      <c r="A116" t="str">
        <f t="shared" si="2"/>
        <v>Industry_Type-4. Retail stores_All Day Ahead_45154_18-21</v>
      </c>
      <c r="B116" t="s">
        <v>49</v>
      </c>
      <c r="C116" t="s">
        <v>179</v>
      </c>
      <c r="D116" t="s">
        <v>48</v>
      </c>
      <c r="E116" t="s">
        <v>48</v>
      </c>
      <c r="F116" t="s">
        <v>29</v>
      </c>
      <c r="G116" t="s">
        <v>84</v>
      </c>
      <c r="H116" t="s">
        <v>48</v>
      </c>
      <c r="I116" t="s">
        <v>48</v>
      </c>
      <c r="J116" t="s">
        <v>48</v>
      </c>
      <c r="K116" t="s">
        <v>204</v>
      </c>
      <c r="L116" s="22">
        <v>45154</v>
      </c>
      <c r="M116">
        <v>18</v>
      </c>
      <c r="N116">
        <v>21</v>
      </c>
      <c r="O116">
        <v>67</v>
      </c>
      <c r="P116">
        <v>66</v>
      </c>
      <c r="Q116">
        <v>2</v>
      </c>
      <c r="R116">
        <v>0</v>
      </c>
      <c r="S116">
        <v>0</v>
      </c>
      <c r="T116">
        <v>0</v>
      </c>
      <c r="U116">
        <v>0</v>
      </c>
      <c r="V116">
        <v>1565.1976999999999</v>
      </c>
      <c r="W116">
        <v>1546.07</v>
      </c>
      <c r="X116">
        <v>1538.1387</v>
      </c>
      <c r="Y116">
        <v>1562.6079</v>
      </c>
      <c r="Z116">
        <v>1677.0889</v>
      </c>
      <c r="AA116">
        <v>1889.2935</v>
      </c>
      <c r="AB116">
        <v>2755.5918000000001</v>
      </c>
      <c r="AC116">
        <v>3873.0363000000002</v>
      </c>
      <c r="AD116">
        <v>4588.7157999999999</v>
      </c>
      <c r="AE116">
        <v>4738.8838999999998</v>
      </c>
      <c r="AF116">
        <v>5617.4259000000002</v>
      </c>
      <c r="AG116">
        <v>5775.3298999999997</v>
      </c>
      <c r="AH116">
        <v>6076.7055</v>
      </c>
      <c r="AI116">
        <v>6244.6275999999998</v>
      </c>
      <c r="AJ116">
        <v>6374.2682999999997</v>
      </c>
      <c r="AK116">
        <v>6682.8644000000004</v>
      </c>
      <c r="AL116">
        <v>6749.8523999999998</v>
      </c>
      <c r="AM116">
        <v>5551.2417999999998</v>
      </c>
      <c r="AN116">
        <v>6171.6216000000004</v>
      </c>
      <c r="AO116">
        <v>6247.6615000000002</v>
      </c>
      <c r="AP116">
        <v>5040.5775999999996</v>
      </c>
      <c r="AQ116">
        <v>3736.3551000000002</v>
      </c>
      <c r="AR116">
        <v>2347.4839999999999</v>
      </c>
      <c r="AS116">
        <v>1768.6982</v>
      </c>
      <c r="AT116">
        <v>75.751749000000004</v>
      </c>
      <c r="AU116">
        <v>78.250583000000006</v>
      </c>
      <c r="AV116">
        <v>78.378731000000002</v>
      </c>
      <c r="AW116">
        <v>78.392257000000001</v>
      </c>
      <c r="AX116">
        <v>78.846081999999996</v>
      </c>
      <c r="AY116">
        <v>78.148786999999999</v>
      </c>
      <c r="AZ116">
        <v>77.922341000000003</v>
      </c>
      <c r="BA116">
        <v>77.497668000000004</v>
      </c>
      <c r="BB116">
        <v>75.270522</v>
      </c>
      <c r="BC116">
        <v>74.436100999999994</v>
      </c>
      <c r="BD116">
        <v>73.435867999999999</v>
      </c>
      <c r="BE116">
        <v>73.291628000000003</v>
      </c>
      <c r="BF116">
        <v>72.088853</v>
      </c>
      <c r="BG116">
        <v>71.232129</v>
      </c>
      <c r="BH116">
        <v>70.566248000000002</v>
      </c>
      <c r="BI116">
        <v>69.847481000000002</v>
      </c>
      <c r="BJ116">
        <v>70.321920000000006</v>
      </c>
      <c r="BK116">
        <v>70.822450000000003</v>
      </c>
      <c r="BL116">
        <v>70.506973000000002</v>
      </c>
      <c r="BM116">
        <v>71.393423999999996</v>
      </c>
      <c r="BN116">
        <v>72.167676999999998</v>
      </c>
      <c r="BO116">
        <v>73.517956999999996</v>
      </c>
      <c r="BP116">
        <v>74.972948000000002</v>
      </c>
      <c r="BQ116">
        <v>76.048741000000007</v>
      </c>
      <c r="BR116">
        <v>19.742850000000001</v>
      </c>
      <c r="BS116">
        <v>26.208110000000001</v>
      </c>
      <c r="BT116">
        <v>60.165500000000002</v>
      </c>
      <c r="BU116">
        <v>68.97739</v>
      </c>
      <c r="BV116">
        <v>69.933030000000002</v>
      </c>
      <c r="BW116">
        <v>68.129760000000005</v>
      </c>
      <c r="BX116">
        <v>21.86111</v>
      </c>
      <c r="BY116">
        <v>-22.508620000000001</v>
      </c>
      <c r="BZ116">
        <v>-131.49420000000001</v>
      </c>
      <c r="CA116">
        <v>-29.14228</v>
      </c>
      <c r="CB116">
        <v>-3.1214469999999999</v>
      </c>
      <c r="CC116">
        <v>136.39760000000001</v>
      </c>
      <c r="CD116">
        <v>-3.4657429999999998</v>
      </c>
      <c r="CE116">
        <v>-99.756500000000003</v>
      </c>
      <c r="CF116">
        <v>-148.45320000000001</v>
      </c>
      <c r="CG116">
        <v>-374.21449999999999</v>
      </c>
      <c r="CH116">
        <v>-257.66199999999998</v>
      </c>
      <c r="CI116">
        <v>1262.2329999999999</v>
      </c>
      <c r="CJ116">
        <v>799.76850000000002</v>
      </c>
      <c r="CK116">
        <v>422.94659999999999</v>
      </c>
      <c r="CL116">
        <v>453.166</v>
      </c>
      <c r="CM116">
        <v>-250.92250000000001</v>
      </c>
      <c r="CN116">
        <v>100.0581</v>
      </c>
      <c r="CO116">
        <v>125.6331</v>
      </c>
      <c r="CP116">
        <v>161.25559999999999</v>
      </c>
      <c r="CQ116">
        <v>170.7792</v>
      </c>
      <c r="CR116">
        <v>198.3707</v>
      </c>
      <c r="CS116">
        <v>196.72829999999999</v>
      </c>
      <c r="CT116">
        <v>172.3629</v>
      </c>
      <c r="CU116">
        <v>182.85169999999999</v>
      </c>
      <c r="CV116">
        <v>279.30540000000002</v>
      </c>
      <c r="CW116">
        <v>386.2672</v>
      </c>
      <c r="CX116">
        <v>433.66980000000001</v>
      </c>
      <c r="CY116">
        <v>834.42589999999996</v>
      </c>
      <c r="CZ116">
        <v>506.06110000000001</v>
      </c>
      <c r="DA116">
        <v>339.54219999999998</v>
      </c>
      <c r="DB116">
        <v>187.93680000000001</v>
      </c>
      <c r="DC116">
        <v>265.62979999999999</v>
      </c>
      <c r="DD116">
        <v>380.23340000000002</v>
      </c>
      <c r="DE116">
        <v>769.49509999999998</v>
      </c>
      <c r="DF116">
        <v>1485.66</v>
      </c>
      <c r="DG116">
        <v>1465.3630000000001</v>
      </c>
      <c r="DH116">
        <v>1567.912</v>
      </c>
      <c r="DI116">
        <v>2083.1149999999998</v>
      </c>
      <c r="DJ116">
        <v>1594.912</v>
      </c>
      <c r="DK116">
        <v>176.7073</v>
      </c>
      <c r="DL116">
        <v>50.212580000000003</v>
      </c>
      <c r="DM116">
        <v>90.672190000000001</v>
      </c>
      <c r="DN116">
        <v>18</v>
      </c>
      <c r="DO116">
        <v>21</v>
      </c>
      <c r="DP116">
        <v>67</v>
      </c>
      <c r="DQ116">
        <v>1.326657</v>
      </c>
      <c r="DR116">
        <v>1.3266572000000001</v>
      </c>
    </row>
    <row r="117" spans="1:122" hidden="1" x14ac:dyDescent="0.3">
      <c r="A117" t="str">
        <f t="shared" si="2"/>
        <v>Industry_Type-4. Retail stores_All Day Ahead_45166_19-20</v>
      </c>
      <c r="B117" t="s">
        <v>49</v>
      </c>
      <c r="C117" t="s">
        <v>179</v>
      </c>
      <c r="D117" t="s">
        <v>48</v>
      </c>
      <c r="E117" t="s">
        <v>48</v>
      </c>
      <c r="F117" t="s">
        <v>29</v>
      </c>
      <c r="G117" t="s">
        <v>84</v>
      </c>
      <c r="H117" t="s">
        <v>48</v>
      </c>
      <c r="I117" t="s">
        <v>48</v>
      </c>
      <c r="J117" t="s">
        <v>48</v>
      </c>
      <c r="K117" t="s">
        <v>204</v>
      </c>
      <c r="L117" s="22">
        <v>45166</v>
      </c>
      <c r="M117">
        <v>19</v>
      </c>
      <c r="N117">
        <v>20</v>
      </c>
      <c r="O117">
        <v>65</v>
      </c>
      <c r="P117">
        <v>63</v>
      </c>
      <c r="Q117">
        <v>1</v>
      </c>
      <c r="R117">
        <v>0</v>
      </c>
      <c r="S117">
        <v>0</v>
      </c>
      <c r="T117">
        <v>0</v>
      </c>
      <c r="U117">
        <v>0</v>
      </c>
      <c r="V117">
        <v>1343.4985999999999</v>
      </c>
      <c r="W117">
        <v>1342.7218</v>
      </c>
      <c r="X117">
        <v>1349.1904999999999</v>
      </c>
      <c r="Y117">
        <v>1388.4411</v>
      </c>
      <c r="Z117">
        <v>1554.547</v>
      </c>
      <c r="AA117">
        <v>1758.0486000000001</v>
      </c>
      <c r="AB117">
        <v>2551.8298</v>
      </c>
      <c r="AC117">
        <v>3554.0816</v>
      </c>
      <c r="AD117">
        <v>4360.8319000000001</v>
      </c>
      <c r="AE117">
        <v>4764.4606999999996</v>
      </c>
      <c r="AF117">
        <v>5526.5177000000003</v>
      </c>
      <c r="AG117">
        <v>5781.9130999999998</v>
      </c>
      <c r="AH117">
        <v>5884.6617999999999</v>
      </c>
      <c r="AI117">
        <v>5961.1556</v>
      </c>
      <c r="AJ117">
        <v>6062.1016</v>
      </c>
      <c r="AK117">
        <v>6200.3531000000003</v>
      </c>
      <c r="AL117">
        <v>6424.8329999999996</v>
      </c>
      <c r="AM117">
        <v>6751.0923000000003</v>
      </c>
      <c r="AN117">
        <v>5938.3603999999996</v>
      </c>
      <c r="AO117">
        <v>5910.4323000000004</v>
      </c>
      <c r="AP117">
        <v>5448.2780000000002</v>
      </c>
      <c r="AQ117">
        <v>3149.7226000000001</v>
      </c>
      <c r="AR117">
        <v>2117.6569</v>
      </c>
      <c r="AS117">
        <v>1578.9992</v>
      </c>
      <c r="AT117">
        <v>79.233333000000002</v>
      </c>
      <c r="AU117">
        <v>77.625</v>
      </c>
      <c r="AV117">
        <v>76.158332999999999</v>
      </c>
      <c r="AW117">
        <v>74.708332999999996</v>
      </c>
      <c r="AX117">
        <v>73.658332999999999</v>
      </c>
      <c r="AY117">
        <v>73.418182000000002</v>
      </c>
      <c r="AZ117">
        <v>73.896552</v>
      </c>
      <c r="BA117">
        <v>73.025862000000004</v>
      </c>
      <c r="BB117">
        <v>74.181033999999997</v>
      </c>
      <c r="BC117">
        <v>74.543103000000002</v>
      </c>
      <c r="BD117">
        <v>75.715686000000005</v>
      </c>
      <c r="BE117">
        <v>76.882352999999995</v>
      </c>
      <c r="BF117">
        <v>76.784313999999995</v>
      </c>
      <c r="BG117">
        <v>76.035713999999999</v>
      </c>
      <c r="BH117">
        <v>76.803571000000005</v>
      </c>
      <c r="BI117">
        <v>78.642857000000006</v>
      </c>
      <c r="BJ117">
        <v>78.669642999999994</v>
      </c>
      <c r="BK117">
        <v>78.158730000000006</v>
      </c>
      <c r="BL117">
        <v>79.365078999999994</v>
      </c>
      <c r="BM117">
        <v>80.349205999999995</v>
      </c>
      <c r="BN117">
        <v>80.8</v>
      </c>
      <c r="BO117">
        <v>80.866667000000007</v>
      </c>
      <c r="BP117">
        <v>81.791667000000004</v>
      </c>
      <c r="BQ117">
        <v>81.641666999999998</v>
      </c>
      <c r="BR117">
        <v>39.29815</v>
      </c>
      <c r="BS117">
        <v>33.529769999999999</v>
      </c>
      <c r="BT117">
        <v>47.525309999999998</v>
      </c>
      <c r="BU117">
        <v>51.943109999999997</v>
      </c>
      <c r="BV117">
        <v>5.4180919999999997</v>
      </c>
      <c r="BW117">
        <v>9.2456949999999996</v>
      </c>
      <c r="BX117">
        <v>-13.35553</v>
      </c>
      <c r="BY117">
        <v>120.3897</v>
      </c>
      <c r="BZ117">
        <v>-4.7416</v>
      </c>
      <c r="CA117">
        <v>-139.57419999999999</v>
      </c>
      <c r="CB117">
        <v>-39.92313</v>
      </c>
      <c r="CC117">
        <v>-36.990200000000002</v>
      </c>
      <c r="CD117">
        <v>39.543219999999998</v>
      </c>
      <c r="CE117">
        <v>124.29859999999999</v>
      </c>
      <c r="CF117">
        <v>90.938010000000006</v>
      </c>
      <c r="CG117">
        <v>6.2340960000000001</v>
      </c>
      <c r="CH117">
        <v>-71.92313</v>
      </c>
      <c r="CI117">
        <v>-71.789339999999996</v>
      </c>
      <c r="CJ117">
        <v>824.85389999999995</v>
      </c>
      <c r="CK117">
        <v>490.99470000000002</v>
      </c>
      <c r="CL117">
        <v>-324.00549999999998</v>
      </c>
      <c r="CM117">
        <v>-33.075920000000004</v>
      </c>
      <c r="CN117">
        <v>3.6382680000000001</v>
      </c>
      <c r="CO117">
        <v>19.472840000000001</v>
      </c>
      <c r="CP117">
        <v>275.22449999999998</v>
      </c>
      <c r="CQ117">
        <v>236.11199999999999</v>
      </c>
      <c r="CR117">
        <v>195.9333</v>
      </c>
      <c r="CS117">
        <v>197.98699999999999</v>
      </c>
      <c r="CT117">
        <v>169.54490000000001</v>
      </c>
      <c r="CU117">
        <v>182.3545</v>
      </c>
      <c r="CV117">
        <v>286.36169999999998</v>
      </c>
      <c r="CW117">
        <v>482.14330000000001</v>
      </c>
      <c r="CX117">
        <v>502.73520000000002</v>
      </c>
      <c r="CY117">
        <v>795.78549999999996</v>
      </c>
      <c r="CZ117">
        <v>510.59379999999999</v>
      </c>
      <c r="DA117">
        <v>306.79579999999999</v>
      </c>
      <c r="DB117">
        <v>244.84280000000001</v>
      </c>
      <c r="DC117">
        <v>318.99029999999999</v>
      </c>
      <c r="DD117">
        <v>531.36350000000004</v>
      </c>
      <c r="DE117">
        <v>718.75480000000005</v>
      </c>
      <c r="DF117">
        <v>1071.471</v>
      </c>
      <c r="DG117">
        <v>1358.2</v>
      </c>
      <c r="DH117">
        <v>1471.8989999999999</v>
      </c>
      <c r="DI117">
        <v>3069.915</v>
      </c>
      <c r="DJ117">
        <v>1954.9960000000001</v>
      </c>
      <c r="DK117">
        <v>328.1986</v>
      </c>
      <c r="DL117">
        <v>76.606530000000006</v>
      </c>
      <c r="DM117">
        <v>122.0172</v>
      </c>
      <c r="DN117">
        <v>19</v>
      </c>
      <c r="DO117">
        <v>20</v>
      </c>
      <c r="DP117">
        <v>65</v>
      </c>
      <c r="DQ117">
        <v>1.3092859999999999</v>
      </c>
      <c r="DR117">
        <v>1.3092857</v>
      </c>
    </row>
    <row r="118" spans="1:122" x14ac:dyDescent="0.3">
      <c r="A118" t="str">
        <f t="shared" si="2"/>
        <v>Industry_Type-5. Offices, Hotels, Finance, Services_All Day Ahead_45153_18-19</v>
      </c>
      <c r="B118" t="s">
        <v>49</v>
      </c>
      <c r="C118" t="s">
        <v>211</v>
      </c>
      <c r="D118" t="s">
        <v>48</v>
      </c>
      <c r="E118" t="s">
        <v>48</v>
      </c>
      <c r="F118" t="s">
        <v>212</v>
      </c>
      <c r="G118" t="s">
        <v>84</v>
      </c>
      <c r="H118" t="s">
        <v>48</v>
      </c>
      <c r="I118" t="s">
        <v>48</v>
      </c>
      <c r="J118" t="s">
        <v>48</v>
      </c>
      <c r="K118" t="s">
        <v>204</v>
      </c>
      <c r="L118" s="22">
        <v>45153</v>
      </c>
      <c r="M118">
        <v>18</v>
      </c>
      <c r="N118">
        <v>19</v>
      </c>
      <c r="Q118">
        <v>1</v>
      </c>
      <c r="R118">
        <v>1</v>
      </c>
      <c r="S118">
        <v>0</v>
      </c>
      <c r="T118">
        <v>1</v>
      </c>
      <c r="U118">
        <v>0</v>
      </c>
      <c r="AT118">
        <v>67</v>
      </c>
      <c r="AU118">
        <v>67.5</v>
      </c>
      <c r="AV118">
        <v>70</v>
      </c>
      <c r="AW118">
        <v>71</v>
      </c>
      <c r="AX118">
        <v>71.5</v>
      </c>
      <c r="AY118">
        <v>72.5</v>
      </c>
      <c r="AZ118">
        <v>73</v>
      </c>
      <c r="BA118">
        <v>72.5</v>
      </c>
      <c r="BB118">
        <v>71</v>
      </c>
      <c r="BC118">
        <v>70</v>
      </c>
      <c r="BD118">
        <v>70.5</v>
      </c>
      <c r="BE118">
        <v>69</v>
      </c>
      <c r="BF118">
        <v>70.5</v>
      </c>
      <c r="BG118">
        <v>71</v>
      </c>
      <c r="BH118">
        <v>71.5</v>
      </c>
      <c r="BI118">
        <v>70.5</v>
      </c>
      <c r="BJ118">
        <v>70</v>
      </c>
      <c r="BK118">
        <v>69</v>
      </c>
      <c r="BL118">
        <v>68.5</v>
      </c>
      <c r="BM118">
        <v>68.5</v>
      </c>
      <c r="BN118">
        <v>68.5</v>
      </c>
      <c r="BO118">
        <v>67.5</v>
      </c>
      <c r="BP118">
        <v>67.5</v>
      </c>
      <c r="BQ118">
        <v>67</v>
      </c>
      <c r="DN118">
        <v>18</v>
      </c>
      <c r="DO118">
        <v>19</v>
      </c>
    </row>
    <row r="119" spans="1:122" x14ac:dyDescent="0.3">
      <c r="A119" t="str">
        <f t="shared" si="2"/>
        <v>Industry_Type-5. Offices, Hotels, Finance, Services_All Day Ahead_45154_18-21</v>
      </c>
      <c r="B119" t="s">
        <v>49</v>
      </c>
      <c r="C119" t="s">
        <v>211</v>
      </c>
      <c r="D119" t="s">
        <v>48</v>
      </c>
      <c r="E119" t="s">
        <v>48</v>
      </c>
      <c r="F119" t="s">
        <v>212</v>
      </c>
      <c r="G119" t="s">
        <v>84</v>
      </c>
      <c r="H119" t="s">
        <v>48</v>
      </c>
      <c r="I119" t="s">
        <v>48</v>
      </c>
      <c r="J119" t="s">
        <v>48</v>
      </c>
      <c r="K119" t="s">
        <v>204</v>
      </c>
      <c r="L119" s="22">
        <v>45154</v>
      </c>
      <c r="M119">
        <v>18</v>
      </c>
      <c r="N119">
        <v>21</v>
      </c>
      <c r="Q119">
        <v>1</v>
      </c>
      <c r="R119">
        <v>1</v>
      </c>
      <c r="S119">
        <v>0</v>
      </c>
      <c r="T119">
        <v>1</v>
      </c>
      <c r="U119">
        <v>0</v>
      </c>
      <c r="AT119">
        <v>70.25</v>
      </c>
      <c r="AU119">
        <v>74.25</v>
      </c>
      <c r="AV119">
        <v>77</v>
      </c>
      <c r="AW119">
        <v>75.5</v>
      </c>
      <c r="AX119">
        <v>76</v>
      </c>
      <c r="AY119">
        <v>74</v>
      </c>
      <c r="AZ119">
        <v>75</v>
      </c>
      <c r="BA119">
        <v>75</v>
      </c>
      <c r="BB119">
        <v>72.5</v>
      </c>
      <c r="BC119">
        <v>71</v>
      </c>
      <c r="BD119">
        <v>71.5</v>
      </c>
      <c r="BE119">
        <v>73</v>
      </c>
      <c r="BF119">
        <v>71.5</v>
      </c>
      <c r="BG119">
        <v>75</v>
      </c>
      <c r="BH119">
        <v>76</v>
      </c>
      <c r="BI119">
        <v>72</v>
      </c>
      <c r="BJ119">
        <v>70.5</v>
      </c>
      <c r="BK119">
        <v>71</v>
      </c>
      <c r="BL119">
        <v>70.5</v>
      </c>
      <c r="BM119">
        <v>70.5</v>
      </c>
      <c r="BN119">
        <v>69</v>
      </c>
      <c r="BO119">
        <v>68</v>
      </c>
      <c r="BP119">
        <v>68</v>
      </c>
      <c r="BQ119">
        <v>68</v>
      </c>
      <c r="DN119">
        <v>18</v>
      </c>
      <c r="DO119">
        <v>21</v>
      </c>
    </row>
    <row r="120" spans="1:122" x14ac:dyDescent="0.3">
      <c r="A120" t="str">
        <f t="shared" si="2"/>
        <v>Industry_Type-6. Schools_All Day Ahead_45134_20-21</v>
      </c>
      <c r="B120" t="s">
        <v>49</v>
      </c>
      <c r="C120" t="s">
        <v>213</v>
      </c>
      <c r="D120" t="s">
        <v>48</v>
      </c>
      <c r="E120" t="s">
        <v>48</v>
      </c>
      <c r="F120" t="s">
        <v>214</v>
      </c>
      <c r="G120" t="s">
        <v>84</v>
      </c>
      <c r="H120" t="s">
        <v>48</v>
      </c>
      <c r="I120" t="s">
        <v>48</v>
      </c>
      <c r="J120" t="s">
        <v>48</v>
      </c>
      <c r="K120" t="s">
        <v>204</v>
      </c>
      <c r="L120" s="22">
        <v>45134</v>
      </c>
      <c r="M120">
        <v>20</v>
      </c>
      <c r="N120">
        <v>21</v>
      </c>
      <c r="Q120">
        <v>1</v>
      </c>
      <c r="R120">
        <v>1</v>
      </c>
      <c r="S120">
        <v>0</v>
      </c>
      <c r="T120">
        <v>1</v>
      </c>
      <c r="U120">
        <v>0</v>
      </c>
      <c r="AT120">
        <v>69</v>
      </c>
      <c r="AU120">
        <v>74</v>
      </c>
      <c r="AV120">
        <v>79</v>
      </c>
      <c r="AW120">
        <v>82</v>
      </c>
      <c r="AX120">
        <v>84</v>
      </c>
      <c r="AY120">
        <v>82</v>
      </c>
      <c r="AZ120">
        <v>80</v>
      </c>
      <c r="BA120">
        <v>78</v>
      </c>
      <c r="BB120">
        <v>78</v>
      </c>
      <c r="BC120">
        <v>77</v>
      </c>
      <c r="BD120">
        <v>73</v>
      </c>
      <c r="BE120">
        <v>71</v>
      </c>
      <c r="BF120">
        <v>70</v>
      </c>
      <c r="BG120">
        <v>69</v>
      </c>
      <c r="BH120">
        <v>68</v>
      </c>
      <c r="BI120">
        <v>71</v>
      </c>
      <c r="BJ120">
        <v>71</v>
      </c>
      <c r="BK120">
        <v>70</v>
      </c>
      <c r="BL120">
        <v>70</v>
      </c>
      <c r="BM120">
        <v>70</v>
      </c>
      <c r="BN120">
        <v>69</v>
      </c>
      <c r="BO120">
        <v>68</v>
      </c>
      <c r="BP120">
        <v>67</v>
      </c>
      <c r="BQ120">
        <v>67</v>
      </c>
      <c r="DN120">
        <v>20</v>
      </c>
      <c r="DO120">
        <v>21</v>
      </c>
    </row>
    <row r="121" spans="1:122" x14ac:dyDescent="0.3">
      <c r="A121" t="str">
        <f t="shared" si="2"/>
        <v>Industry_Type-6. Schools_All Day Ahead_45135_20-21</v>
      </c>
      <c r="B121" t="s">
        <v>49</v>
      </c>
      <c r="C121" t="s">
        <v>213</v>
      </c>
      <c r="D121" t="s">
        <v>48</v>
      </c>
      <c r="E121" t="s">
        <v>48</v>
      </c>
      <c r="F121" t="s">
        <v>214</v>
      </c>
      <c r="G121" t="s">
        <v>84</v>
      </c>
      <c r="H121" t="s">
        <v>48</v>
      </c>
      <c r="I121" t="s">
        <v>48</v>
      </c>
      <c r="J121" t="s">
        <v>48</v>
      </c>
      <c r="K121" t="s">
        <v>204</v>
      </c>
      <c r="L121" s="22">
        <v>45135</v>
      </c>
      <c r="M121">
        <v>20</v>
      </c>
      <c r="N121">
        <v>21</v>
      </c>
      <c r="Q121">
        <v>1</v>
      </c>
      <c r="R121">
        <v>1</v>
      </c>
      <c r="S121">
        <v>0</v>
      </c>
      <c r="T121">
        <v>1</v>
      </c>
      <c r="U121">
        <v>0</v>
      </c>
      <c r="AT121">
        <v>68</v>
      </c>
      <c r="AU121">
        <v>70</v>
      </c>
      <c r="AV121">
        <v>72</v>
      </c>
      <c r="AW121">
        <v>75</v>
      </c>
      <c r="AX121">
        <v>75</v>
      </c>
      <c r="AY121">
        <v>74</v>
      </c>
      <c r="AZ121">
        <v>73</v>
      </c>
      <c r="BA121">
        <v>75</v>
      </c>
      <c r="BB121">
        <v>76</v>
      </c>
      <c r="BC121">
        <v>77</v>
      </c>
      <c r="BD121">
        <v>76</v>
      </c>
      <c r="BE121">
        <v>75</v>
      </c>
      <c r="BF121">
        <v>71</v>
      </c>
      <c r="BG121">
        <v>70</v>
      </c>
      <c r="BH121">
        <v>69</v>
      </c>
      <c r="BI121">
        <v>68</v>
      </c>
      <c r="BJ121">
        <v>68</v>
      </c>
      <c r="BK121">
        <v>68</v>
      </c>
      <c r="BL121">
        <v>67</v>
      </c>
      <c r="BM121">
        <v>67</v>
      </c>
      <c r="BN121">
        <v>67</v>
      </c>
      <c r="BO121">
        <v>67</v>
      </c>
      <c r="BP121">
        <v>66</v>
      </c>
      <c r="BQ121">
        <v>67</v>
      </c>
      <c r="DN121">
        <v>20</v>
      </c>
      <c r="DO121">
        <v>21</v>
      </c>
    </row>
    <row r="122" spans="1:122" x14ac:dyDescent="0.3">
      <c r="A122" t="str">
        <f t="shared" si="2"/>
        <v>Industry_Type-6. Schools_All Day Ahead_45153_18-20</v>
      </c>
      <c r="B122" t="s">
        <v>49</v>
      </c>
      <c r="C122" t="s">
        <v>213</v>
      </c>
      <c r="D122" t="s">
        <v>48</v>
      </c>
      <c r="E122" t="s">
        <v>48</v>
      </c>
      <c r="F122" t="s">
        <v>214</v>
      </c>
      <c r="G122" t="s">
        <v>84</v>
      </c>
      <c r="H122" t="s">
        <v>48</v>
      </c>
      <c r="I122" t="s">
        <v>48</v>
      </c>
      <c r="J122" t="s">
        <v>48</v>
      </c>
      <c r="K122" t="s">
        <v>204</v>
      </c>
      <c r="L122" s="22">
        <v>45153</v>
      </c>
      <c r="M122">
        <v>18</v>
      </c>
      <c r="N122">
        <v>20</v>
      </c>
      <c r="Q122">
        <v>1</v>
      </c>
      <c r="R122">
        <v>1</v>
      </c>
      <c r="S122">
        <v>0</v>
      </c>
      <c r="T122">
        <v>1</v>
      </c>
      <c r="U122">
        <v>0</v>
      </c>
      <c r="AT122">
        <v>74</v>
      </c>
      <c r="AU122">
        <v>78</v>
      </c>
      <c r="AV122">
        <v>79</v>
      </c>
      <c r="AW122">
        <v>80</v>
      </c>
      <c r="AX122">
        <v>81</v>
      </c>
      <c r="AY122">
        <v>77</v>
      </c>
      <c r="AZ122">
        <v>76</v>
      </c>
      <c r="BA122">
        <v>76</v>
      </c>
      <c r="BB122">
        <v>74</v>
      </c>
      <c r="BC122">
        <v>71</v>
      </c>
      <c r="BD122">
        <v>70</v>
      </c>
      <c r="BE122">
        <v>70</v>
      </c>
      <c r="BF122">
        <v>67</v>
      </c>
      <c r="BG122">
        <v>67</v>
      </c>
      <c r="BH122">
        <v>68</v>
      </c>
      <c r="BI122">
        <v>67</v>
      </c>
      <c r="BJ122">
        <v>67</v>
      </c>
      <c r="BK122">
        <v>67</v>
      </c>
      <c r="BL122">
        <v>66</v>
      </c>
      <c r="BM122">
        <v>66</v>
      </c>
      <c r="BN122">
        <v>65</v>
      </c>
      <c r="BO122">
        <v>66</v>
      </c>
      <c r="BP122">
        <v>68</v>
      </c>
      <c r="BQ122">
        <v>73</v>
      </c>
      <c r="DN122">
        <v>18</v>
      </c>
      <c r="DO122">
        <v>20</v>
      </c>
    </row>
    <row r="123" spans="1:122" x14ac:dyDescent="0.3">
      <c r="A123" t="str">
        <f t="shared" si="2"/>
        <v>Industry_Type-6. Schools_All Day Ahead_45154_18-21</v>
      </c>
      <c r="B123" t="s">
        <v>49</v>
      </c>
      <c r="C123" t="s">
        <v>213</v>
      </c>
      <c r="D123" t="s">
        <v>48</v>
      </c>
      <c r="E123" t="s">
        <v>48</v>
      </c>
      <c r="F123" t="s">
        <v>214</v>
      </c>
      <c r="G123" t="s">
        <v>84</v>
      </c>
      <c r="H123" t="s">
        <v>48</v>
      </c>
      <c r="I123" t="s">
        <v>48</v>
      </c>
      <c r="J123" t="s">
        <v>48</v>
      </c>
      <c r="K123" t="s">
        <v>204</v>
      </c>
      <c r="L123" s="22">
        <v>45154</v>
      </c>
      <c r="M123">
        <v>18</v>
      </c>
      <c r="N123">
        <v>21</v>
      </c>
      <c r="Q123">
        <v>1</v>
      </c>
      <c r="R123">
        <v>1</v>
      </c>
      <c r="S123">
        <v>0</v>
      </c>
      <c r="T123">
        <v>1</v>
      </c>
      <c r="U123">
        <v>0</v>
      </c>
      <c r="AT123">
        <v>79</v>
      </c>
      <c r="AU123">
        <v>84</v>
      </c>
      <c r="AV123">
        <v>83</v>
      </c>
      <c r="AW123">
        <v>83</v>
      </c>
      <c r="AX123">
        <v>81</v>
      </c>
      <c r="AY123">
        <v>84</v>
      </c>
      <c r="AZ123">
        <v>84</v>
      </c>
      <c r="BA123">
        <v>81</v>
      </c>
      <c r="BB123">
        <v>77</v>
      </c>
      <c r="BC123">
        <v>74</v>
      </c>
      <c r="BD123">
        <v>71</v>
      </c>
      <c r="BE123">
        <v>70</v>
      </c>
      <c r="BF123">
        <v>70</v>
      </c>
      <c r="BG123">
        <v>68</v>
      </c>
      <c r="BH123">
        <v>68</v>
      </c>
      <c r="BI123">
        <v>67</v>
      </c>
      <c r="BJ123">
        <v>67</v>
      </c>
      <c r="BK123">
        <v>67</v>
      </c>
      <c r="BL123">
        <v>67</v>
      </c>
      <c r="BM123">
        <v>67</v>
      </c>
      <c r="BN123">
        <v>68</v>
      </c>
      <c r="BO123">
        <v>70</v>
      </c>
      <c r="BP123">
        <v>76</v>
      </c>
      <c r="BQ123">
        <v>84</v>
      </c>
      <c r="DN123">
        <v>18</v>
      </c>
      <c r="DO123">
        <v>21</v>
      </c>
    </row>
    <row r="124" spans="1:122" x14ac:dyDescent="0.3">
      <c r="A124" t="str">
        <f t="shared" si="2"/>
        <v>Industry_Type-6. Schools_All Day Ahead_45166_19-20</v>
      </c>
      <c r="B124" t="s">
        <v>49</v>
      </c>
      <c r="C124" t="s">
        <v>213</v>
      </c>
      <c r="D124" t="s">
        <v>48</v>
      </c>
      <c r="E124" t="s">
        <v>48</v>
      </c>
      <c r="F124" t="s">
        <v>214</v>
      </c>
      <c r="G124" t="s">
        <v>84</v>
      </c>
      <c r="H124" t="s">
        <v>48</v>
      </c>
      <c r="I124" t="s">
        <v>48</v>
      </c>
      <c r="J124" t="s">
        <v>48</v>
      </c>
      <c r="K124" t="s">
        <v>204</v>
      </c>
      <c r="L124" s="22">
        <v>45166</v>
      </c>
      <c r="M124">
        <v>19</v>
      </c>
      <c r="N124">
        <v>20</v>
      </c>
      <c r="Q124">
        <v>1</v>
      </c>
      <c r="R124">
        <v>1</v>
      </c>
      <c r="S124">
        <v>0</v>
      </c>
      <c r="T124">
        <v>1</v>
      </c>
      <c r="U124">
        <v>0</v>
      </c>
      <c r="AT124">
        <v>70</v>
      </c>
      <c r="AU124">
        <v>69</v>
      </c>
      <c r="AV124">
        <v>69</v>
      </c>
      <c r="AW124">
        <v>68</v>
      </c>
      <c r="AX124">
        <v>70</v>
      </c>
      <c r="AY124">
        <v>73</v>
      </c>
      <c r="AZ124">
        <v>79</v>
      </c>
      <c r="BA124">
        <v>85</v>
      </c>
      <c r="BB124">
        <v>90</v>
      </c>
      <c r="BC124">
        <v>90</v>
      </c>
      <c r="BD124">
        <v>90</v>
      </c>
      <c r="BE124">
        <v>93</v>
      </c>
      <c r="BF124">
        <v>92</v>
      </c>
      <c r="BG124">
        <v>91</v>
      </c>
      <c r="BH124">
        <v>91</v>
      </c>
      <c r="BI124">
        <v>88</v>
      </c>
      <c r="BJ124">
        <v>80</v>
      </c>
      <c r="BK124">
        <v>78</v>
      </c>
      <c r="BL124">
        <v>78</v>
      </c>
      <c r="BM124">
        <v>77</v>
      </c>
      <c r="BN124">
        <v>72</v>
      </c>
      <c r="BO124">
        <v>72</v>
      </c>
      <c r="BP124">
        <v>71</v>
      </c>
      <c r="BQ124">
        <v>70</v>
      </c>
      <c r="DN124">
        <v>19</v>
      </c>
      <c r="DO124">
        <v>20</v>
      </c>
    </row>
    <row r="125" spans="1:122" x14ac:dyDescent="0.3">
      <c r="A125" t="str">
        <f t="shared" si="2"/>
        <v>Industry_Type-7. Institutional/Government_All Day Ahead_45134_20-21</v>
      </c>
      <c r="B125" t="s">
        <v>49</v>
      </c>
      <c r="C125" t="s">
        <v>180</v>
      </c>
      <c r="D125" t="s">
        <v>48</v>
      </c>
      <c r="E125" t="s">
        <v>48</v>
      </c>
      <c r="F125" t="s">
        <v>30</v>
      </c>
      <c r="G125" t="s">
        <v>84</v>
      </c>
      <c r="H125" t="s">
        <v>48</v>
      </c>
      <c r="I125" t="s">
        <v>48</v>
      </c>
      <c r="J125" t="s">
        <v>48</v>
      </c>
      <c r="K125" t="s">
        <v>204</v>
      </c>
      <c r="L125" s="22">
        <v>45134</v>
      </c>
      <c r="M125">
        <v>20</v>
      </c>
      <c r="N125">
        <v>21</v>
      </c>
      <c r="Q125">
        <v>1</v>
      </c>
      <c r="R125">
        <v>1</v>
      </c>
      <c r="S125">
        <v>0</v>
      </c>
      <c r="T125">
        <v>1</v>
      </c>
      <c r="U125">
        <v>0</v>
      </c>
      <c r="AT125">
        <v>81</v>
      </c>
      <c r="AU125">
        <v>77</v>
      </c>
      <c r="AV125">
        <v>73</v>
      </c>
      <c r="AW125">
        <v>73</v>
      </c>
      <c r="AX125">
        <v>69</v>
      </c>
      <c r="AY125">
        <v>67</v>
      </c>
      <c r="AZ125">
        <v>66</v>
      </c>
      <c r="BA125">
        <v>66</v>
      </c>
      <c r="BB125">
        <v>65</v>
      </c>
      <c r="BC125">
        <v>64</v>
      </c>
      <c r="BD125">
        <v>64</v>
      </c>
      <c r="BE125">
        <v>64</v>
      </c>
      <c r="BF125">
        <v>62</v>
      </c>
      <c r="BG125">
        <v>65</v>
      </c>
      <c r="BH125">
        <v>65</v>
      </c>
      <c r="BI125">
        <v>65</v>
      </c>
      <c r="BJ125">
        <v>67</v>
      </c>
      <c r="BK125">
        <v>72</v>
      </c>
      <c r="BL125">
        <v>79</v>
      </c>
      <c r="BM125">
        <v>84</v>
      </c>
      <c r="BN125">
        <v>85</v>
      </c>
      <c r="BO125">
        <v>85</v>
      </c>
      <c r="BP125">
        <v>83</v>
      </c>
      <c r="BQ125">
        <v>81</v>
      </c>
      <c r="DN125">
        <v>20</v>
      </c>
      <c r="DO125">
        <v>21</v>
      </c>
    </row>
    <row r="126" spans="1:122" x14ac:dyDescent="0.3">
      <c r="A126" t="str">
        <f t="shared" si="2"/>
        <v>Industry_Type-7. Institutional/Government_All Day Ahead_45135_20-21</v>
      </c>
      <c r="B126" t="s">
        <v>49</v>
      </c>
      <c r="C126" t="s">
        <v>180</v>
      </c>
      <c r="D126" t="s">
        <v>48</v>
      </c>
      <c r="E126" t="s">
        <v>48</v>
      </c>
      <c r="F126" t="s">
        <v>30</v>
      </c>
      <c r="G126" t="s">
        <v>84</v>
      </c>
      <c r="H126" t="s">
        <v>48</v>
      </c>
      <c r="I126" t="s">
        <v>48</v>
      </c>
      <c r="J126" t="s">
        <v>48</v>
      </c>
      <c r="K126" t="s">
        <v>204</v>
      </c>
      <c r="L126" s="22">
        <v>45135</v>
      </c>
      <c r="M126">
        <v>20</v>
      </c>
      <c r="N126">
        <v>21</v>
      </c>
      <c r="Q126">
        <v>1</v>
      </c>
      <c r="R126">
        <v>1</v>
      </c>
      <c r="S126">
        <v>0</v>
      </c>
      <c r="T126">
        <v>1</v>
      </c>
      <c r="U126">
        <v>0</v>
      </c>
      <c r="AT126">
        <v>78</v>
      </c>
      <c r="AU126">
        <v>79</v>
      </c>
      <c r="AV126">
        <v>79</v>
      </c>
      <c r="AW126">
        <v>76</v>
      </c>
      <c r="AX126">
        <v>70</v>
      </c>
      <c r="AY126">
        <v>68</v>
      </c>
      <c r="AZ126">
        <v>67</v>
      </c>
      <c r="BA126">
        <v>65</v>
      </c>
      <c r="BB126">
        <v>65</v>
      </c>
      <c r="BC126">
        <v>64</v>
      </c>
      <c r="BD126">
        <v>62</v>
      </c>
      <c r="BE126">
        <v>61</v>
      </c>
      <c r="BF126">
        <v>62</v>
      </c>
      <c r="BG126">
        <v>60</v>
      </c>
      <c r="BH126">
        <v>60</v>
      </c>
      <c r="BI126">
        <v>65</v>
      </c>
      <c r="BJ126">
        <v>68</v>
      </c>
      <c r="BK126">
        <v>72</v>
      </c>
      <c r="BL126">
        <v>77</v>
      </c>
      <c r="BM126">
        <v>79</v>
      </c>
      <c r="BN126">
        <v>80</v>
      </c>
      <c r="BO126">
        <v>76</v>
      </c>
      <c r="BP126">
        <v>75</v>
      </c>
      <c r="BQ126">
        <v>77</v>
      </c>
      <c r="DN126">
        <v>20</v>
      </c>
      <c r="DO126">
        <v>21</v>
      </c>
    </row>
    <row r="127" spans="1:122" hidden="1" x14ac:dyDescent="0.3">
      <c r="A127" t="str">
        <f t="shared" si="2"/>
        <v>Industry_Type-7. Institutional/Government_All Day Ahead_45153_18-19</v>
      </c>
      <c r="B127" t="s">
        <v>49</v>
      </c>
      <c r="C127" t="s">
        <v>180</v>
      </c>
      <c r="D127" t="s">
        <v>48</v>
      </c>
      <c r="E127" t="s">
        <v>48</v>
      </c>
      <c r="F127" t="s">
        <v>30</v>
      </c>
      <c r="G127" t="s">
        <v>84</v>
      </c>
      <c r="H127" t="s">
        <v>48</v>
      </c>
      <c r="I127" t="s">
        <v>48</v>
      </c>
      <c r="J127" t="s">
        <v>48</v>
      </c>
      <c r="K127" t="s">
        <v>204</v>
      </c>
      <c r="L127" s="22">
        <v>45153</v>
      </c>
      <c r="M127">
        <v>18</v>
      </c>
      <c r="N127">
        <v>19</v>
      </c>
      <c r="O127">
        <v>27</v>
      </c>
      <c r="P127">
        <v>27</v>
      </c>
      <c r="Q127">
        <v>1</v>
      </c>
      <c r="R127">
        <v>0</v>
      </c>
      <c r="S127">
        <v>0</v>
      </c>
      <c r="T127">
        <v>0</v>
      </c>
      <c r="U127">
        <v>0</v>
      </c>
      <c r="V127">
        <v>1037</v>
      </c>
      <c r="W127">
        <v>987.005</v>
      </c>
      <c r="X127">
        <v>970.27</v>
      </c>
      <c r="Y127">
        <v>972.03</v>
      </c>
      <c r="Z127">
        <v>1040.395</v>
      </c>
      <c r="AA127">
        <v>1298.5650000000001</v>
      </c>
      <c r="AB127">
        <v>1272.26</v>
      </c>
      <c r="AC127">
        <v>1324.835</v>
      </c>
      <c r="AD127">
        <v>1431.18</v>
      </c>
      <c r="AE127">
        <v>1561.4749999999999</v>
      </c>
      <c r="AF127">
        <v>1696.28</v>
      </c>
      <c r="AG127">
        <v>1782.45</v>
      </c>
      <c r="AH127">
        <v>1808.385</v>
      </c>
      <c r="AI127">
        <v>1858.375</v>
      </c>
      <c r="AJ127">
        <v>1879.585</v>
      </c>
      <c r="AK127">
        <v>1923.72</v>
      </c>
      <c r="AL127">
        <v>1961.375</v>
      </c>
      <c r="AM127">
        <v>1875.7249999999999</v>
      </c>
      <c r="AN127">
        <v>1876.7750000000001</v>
      </c>
      <c r="AO127">
        <v>1852.28</v>
      </c>
      <c r="AP127">
        <v>1696.135</v>
      </c>
      <c r="AQ127">
        <v>1497.1</v>
      </c>
      <c r="AR127">
        <v>1250.8399999999999</v>
      </c>
      <c r="AS127">
        <v>1117.365</v>
      </c>
      <c r="AT127">
        <v>70.851851999999994</v>
      </c>
      <c r="AU127">
        <v>71.962963000000002</v>
      </c>
      <c r="AV127">
        <v>73.222222000000002</v>
      </c>
      <c r="AW127">
        <v>73.555555999999996</v>
      </c>
      <c r="AX127">
        <v>74.222222000000002</v>
      </c>
      <c r="AY127">
        <v>74.666667000000004</v>
      </c>
      <c r="AZ127">
        <v>75.692307999999997</v>
      </c>
      <c r="BA127">
        <v>76.192307999999997</v>
      </c>
      <c r="BB127">
        <v>74.962963000000002</v>
      </c>
      <c r="BC127">
        <v>73.407407000000006</v>
      </c>
      <c r="BD127">
        <v>73.074073999999996</v>
      </c>
      <c r="BE127">
        <v>72.111110999999994</v>
      </c>
      <c r="BF127">
        <v>70.629630000000006</v>
      </c>
      <c r="BG127">
        <v>70.592592999999994</v>
      </c>
      <c r="BH127">
        <v>69.703704000000002</v>
      </c>
      <c r="BI127">
        <v>68.111110999999994</v>
      </c>
      <c r="BJ127">
        <v>68.407407000000006</v>
      </c>
      <c r="BK127">
        <v>68.370369999999994</v>
      </c>
      <c r="BL127">
        <v>67.814814999999996</v>
      </c>
      <c r="BM127">
        <v>68.148148000000006</v>
      </c>
      <c r="BN127">
        <v>68.296295999999998</v>
      </c>
      <c r="BO127">
        <v>68.629630000000006</v>
      </c>
      <c r="BP127">
        <v>69.296295999999998</v>
      </c>
      <c r="BQ127">
        <v>70.111110999999994</v>
      </c>
      <c r="BR127">
        <v>-6.6106619999999996</v>
      </c>
      <c r="BS127">
        <v>-3.1813820000000002</v>
      </c>
      <c r="BT127">
        <v>-7.6769780000000001</v>
      </c>
      <c r="BU127">
        <v>-0.13212460000000001</v>
      </c>
      <c r="BV127">
        <v>-3.5629659999999999</v>
      </c>
      <c r="BW127">
        <v>-25.824449999999999</v>
      </c>
      <c r="BX127">
        <v>4.5911460000000002</v>
      </c>
      <c r="BY127">
        <v>11.468209999999999</v>
      </c>
      <c r="BZ127">
        <v>-6.0578089999999998</v>
      </c>
      <c r="CA127">
        <v>11.74119</v>
      </c>
      <c r="CB127">
        <v>6.5161340000000001</v>
      </c>
      <c r="CC127">
        <v>-2.9615100000000001</v>
      </c>
      <c r="CD127">
        <v>13.88921</v>
      </c>
      <c r="CE127">
        <v>-18.457560000000001</v>
      </c>
      <c r="CF127">
        <v>-24.30011</v>
      </c>
      <c r="CG127">
        <v>-29.103480000000001</v>
      </c>
      <c r="CH127">
        <v>-42.768569999999997</v>
      </c>
      <c r="CI127">
        <v>55.566920000000003</v>
      </c>
      <c r="CJ127">
        <v>9.9828309999999991</v>
      </c>
      <c r="CK127">
        <v>-61.662419999999997</v>
      </c>
      <c r="CL127">
        <v>-24.494769999999999</v>
      </c>
      <c r="CM127">
        <v>-11.48057</v>
      </c>
      <c r="CN127">
        <v>-1.8098970000000001</v>
      </c>
      <c r="CO127">
        <v>9.4974710000000009</v>
      </c>
      <c r="CP127">
        <v>9.3866169999999993</v>
      </c>
      <c r="CQ127">
        <v>8.8344159999999992</v>
      </c>
      <c r="CR127">
        <v>9.4415410000000008</v>
      </c>
      <c r="CS127">
        <v>12.16358</v>
      </c>
      <c r="CT127">
        <v>9.5849349999999998</v>
      </c>
      <c r="CU127">
        <v>13.83555</v>
      </c>
      <c r="CV127">
        <v>16.622389999999999</v>
      </c>
      <c r="CW127">
        <v>12.254250000000001</v>
      </c>
      <c r="CX127">
        <v>10.45396</v>
      </c>
      <c r="CY127">
        <v>13.4603</v>
      </c>
      <c r="CZ127">
        <v>13.18577</v>
      </c>
      <c r="DA127">
        <v>8.7989429999999995</v>
      </c>
      <c r="DB127">
        <v>8.3592180000000003</v>
      </c>
      <c r="DC127">
        <v>11.00487</v>
      </c>
      <c r="DD127">
        <v>26.501719999999999</v>
      </c>
      <c r="DE127">
        <v>31.760090000000002</v>
      </c>
      <c r="DF127">
        <v>38.204749999999997</v>
      </c>
      <c r="DG127">
        <v>33.659610000000001</v>
      </c>
      <c r="DH127">
        <v>32.093730000000001</v>
      </c>
      <c r="DI127">
        <v>29.394159999999999</v>
      </c>
      <c r="DJ127">
        <v>29.528020000000001</v>
      </c>
      <c r="DK127">
        <v>10.346450000000001</v>
      </c>
      <c r="DL127">
        <v>4.7695169999999996</v>
      </c>
      <c r="DM127">
        <v>5.7210320000000001</v>
      </c>
      <c r="DN127">
        <v>18</v>
      </c>
      <c r="DO127">
        <v>19</v>
      </c>
      <c r="DP127">
        <v>27</v>
      </c>
      <c r="DQ127">
        <v>0.31842860000000001</v>
      </c>
      <c r="DR127">
        <v>0.31842857000000002</v>
      </c>
    </row>
    <row r="128" spans="1:122" hidden="1" x14ac:dyDescent="0.3">
      <c r="A128" t="str">
        <f t="shared" si="2"/>
        <v>Industry_Type-7. Institutional/Government_All Day Ahead_45154_18-21</v>
      </c>
      <c r="B128" t="s">
        <v>49</v>
      </c>
      <c r="C128" t="s">
        <v>180</v>
      </c>
      <c r="D128" t="s">
        <v>48</v>
      </c>
      <c r="E128" t="s">
        <v>48</v>
      </c>
      <c r="F128" t="s">
        <v>30</v>
      </c>
      <c r="G128" t="s">
        <v>84</v>
      </c>
      <c r="H128" t="s">
        <v>48</v>
      </c>
      <c r="I128" t="s">
        <v>48</v>
      </c>
      <c r="J128" t="s">
        <v>48</v>
      </c>
      <c r="K128" t="s">
        <v>204</v>
      </c>
      <c r="L128" s="22">
        <v>45154</v>
      </c>
      <c r="M128">
        <v>18</v>
      </c>
      <c r="N128">
        <v>21</v>
      </c>
      <c r="O128">
        <v>27</v>
      </c>
      <c r="P128">
        <v>27</v>
      </c>
      <c r="Q128">
        <v>1</v>
      </c>
      <c r="R128">
        <v>0</v>
      </c>
      <c r="S128">
        <v>0</v>
      </c>
      <c r="T128">
        <v>0</v>
      </c>
      <c r="U128">
        <v>0</v>
      </c>
      <c r="V128">
        <v>1050.605</v>
      </c>
      <c r="W128">
        <v>1001.3</v>
      </c>
      <c r="X128">
        <v>982.16</v>
      </c>
      <c r="Y128">
        <v>999.22</v>
      </c>
      <c r="Z128">
        <v>1073.4949999999999</v>
      </c>
      <c r="AA128">
        <v>1309.44</v>
      </c>
      <c r="AB128">
        <v>1350.085</v>
      </c>
      <c r="AC128">
        <v>1411.375</v>
      </c>
      <c r="AD128">
        <v>1488.4649999999999</v>
      </c>
      <c r="AE128">
        <v>1648</v>
      </c>
      <c r="AF128">
        <v>1828.49</v>
      </c>
      <c r="AG128">
        <v>1872.895</v>
      </c>
      <c r="AH128">
        <v>1921.4449999999999</v>
      </c>
      <c r="AI128">
        <v>1928.89</v>
      </c>
      <c r="AJ128">
        <v>1980.9449999999999</v>
      </c>
      <c r="AK128">
        <v>2000.7650000000001</v>
      </c>
      <c r="AL128">
        <v>2115.9450000000002</v>
      </c>
      <c r="AM128">
        <v>1638.145</v>
      </c>
      <c r="AN128">
        <v>1721.18</v>
      </c>
      <c r="AO128">
        <v>1695.4849999999999</v>
      </c>
      <c r="AP128">
        <v>1578.825</v>
      </c>
      <c r="AQ128">
        <v>1655.54</v>
      </c>
      <c r="AR128">
        <v>1286.51</v>
      </c>
      <c r="AS128">
        <v>1148.7950000000001</v>
      </c>
      <c r="AT128">
        <v>73.611110999999994</v>
      </c>
      <c r="AU128">
        <v>76.203704000000002</v>
      </c>
      <c r="AV128">
        <v>76.888889000000006</v>
      </c>
      <c r="AW128">
        <v>77.185185000000004</v>
      </c>
      <c r="AX128">
        <v>78.629630000000006</v>
      </c>
      <c r="AY128">
        <v>78.296295999999998</v>
      </c>
      <c r="AZ128">
        <v>79</v>
      </c>
      <c r="BA128">
        <v>79.185185000000004</v>
      </c>
      <c r="BB128">
        <v>76.592592999999994</v>
      </c>
      <c r="BC128">
        <v>75.851851999999994</v>
      </c>
      <c r="BD128">
        <v>74.333332999999996</v>
      </c>
      <c r="BE128">
        <v>74.129630000000006</v>
      </c>
      <c r="BF128">
        <v>73.111110999999994</v>
      </c>
      <c r="BG128">
        <v>72.045455000000004</v>
      </c>
      <c r="BH128">
        <v>71</v>
      </c>
      <c r="BI128">
        <v>69.666667000000004</v>
      </c>
      <c r="BJ128">
        <v>69.315788999999995</v>
      </c>
      <c r="BK128">
        <v>69.5</v>
      </c>
      <c r="BL128">
        <v>69.192307999999997</v>
      </c>
      <c r="BM128">
        <v>69.592592999999994</v>
      </c>
      <c r="BN128">
        <v>70</v>
      </c>
      <c r="BO128">
        <v>70.777777999999998</v>
      </c>
      <c r="BP128">
        <v>72.074073999999996</v>
      </c>
      <c r="BQ128">
        <v>73.407407000000006</v>
      </c>
      <c r="BR128">
        <v>15.67005</v>
      </c>
      <c r="BS128">
        <v>18.024889999999999</v>
      </c>
      <c r="BT128">
        <v>11.95073</v>
      </c>
      <c r="BU128">
        <v>0.66426300000000005</v>
      </c>
      <c r="BV128">
        <v>-1.313215</v>
      </c>
      <c r="BW128">
        <v>8.345307</v>
      </c>
      <c r="BX128">
        <v>-3.621902</v>
      </c>
      <c r="BY128">
        <v>-4.6930699999999996</v>
      </c>
      <c r="BZ128">
        <v>-2.242912</v>
      </c>
      <c r="CA128">
        <v>13.705260000000001</v>
      </c>
      <c r="CB128">
        <v>-23.08053</v>
      </c>
      <c r="CC128">
        <v>0.90981129999999999</v>
      </c>
      <c r="CD128">
        <v>6.5393800000000004</v>
      </c>
      <c r="CE128">
        <v>15.810219999999999</v>
      </c>
      <c r="CF128">
        <v>-14.484909999999999</v>
      </c>
      <c r="CG128">
        <v>11.694509999999999</v>
      </c>
      <c r="CH128">
        <v>-78.504819999999995</v>
      </c>
      <c r="CI128">
        <v>404.4384</v>
      </c>
      <c r="CJ128">
        <v>254.244</v>
      </c>
      <c r="CK128">
        <v>184.15799999999999</v>
      </c>
      <c r="CL128">
        <v>181.3913</v>
      </c>
      <c r="CM128">
        <v>-76.463099999999997</v>
      </c>
      <c r="CN128">
        <v>33.45514</v>
      </c>
      <c r="CO128">
        <v>42.262340000000002</v>
      </c>
      <c r="CP128">
        <v>10.70853</v>
      </c>
      <c r="CQ128">
        <v>10.99117</v>
      </c>
      <c r="CR128">
        <v>10.67276</v>
      </c>
      <c r="CS128">
        <v>13.861039999999999</v>
      </c>
      <c r="CT128">
        <v>11.04144</v>
      </c>
      <c r="CU128">
        <v>16.852910000000001</v>
      </c>
      <c r="CV128">
        <v>15.941649999999999</v>
      </c>
      <c r="CW128">
        <v>12.654859999999999</v>
      </c>
      <c r="CX128">
        <v>12.112270000000001</v>
      </c>
      <c r="CY128">
        <v>26.321269999999998</v>
      </c>
      <c r="CZ128">
        <v>19.99672</v>
      </c>
      <c r="DA128">
        <v>12.620990000000001</v>
      </c>
      <c r="DB128">
        <v>11.51665</v>
      </c>
      <c r="DC128">
        <v>13.544499999999999</v>
      </c>
      <c r="DD128">
        <v>30.243980000000001</v>
      </c>
      <c r="DE128">
        <v>39.026919999999997</v>
      </c>
      <c r="DF128">
        <v>45.668590000000002</v>
      </c>
      <c r="DG128">
        <v>41.866970000000002</v>
      </c>
      <c r="DH128">
        <v>54.565530000000003</v>
      </c>
      <c r="DI128">
        <v>44.222619999999999</v>
      </c>
      <c r="DJ128">
        <v>40.796579999999999</v>
      </c>
      <c r="DK128">
        <v>13.652010000000001</v>
      </c>
      <c r="DL128">
        <v>5.9450560000000001</v>
      </c>
      <c r="DM128">
        <v>6.3607820000000004</v>
      </c>
      <c r="DN128">
        <v>18</v>
      </c>
      <c r="DO128">
        <v>21</v>
      </c>
      <c r="DP128">
        <v>27</v>
      </c>
      <c r="DQ128">
        <v>0.31842860000000001</v>
      </c>
      <c r="DR128">
        <v>0.31842857000000002</v>
      </c>
    </row>
    <row r="129" spans="1:122" x14ac:dyDescent="0.3">
      <c r="A129" t="str">
        <f t="shared" si="2"/>
        <v>OtherDR-CBP Only_All Day Ahead_45134_20-21</v>
      </c>
      <c r="B129" t="s">
        <v>49</v>
      </c>
      <c r="C129" t="s">
        <v>230</v>
      </c>
      <c r="D129" t="s">
        <v>48</v>
      </c>
      <c r="E129" t="s">
        <v>48</v>
      </c>
      <c r="F129" t="s">
        <v>48</v>
      </c>
      <c r="G129" t="s">
        <v>84</v>
      </c>
      <c r="H129" t="s">
        <v>231</v>
      </c>
      <c r="I129" t="s">
        <v>48</v>
      </c>
      <c r="J129" t="s">
        <v>48</v>
      </c>
      <c r="K129" t="s">
        <v>204</v>
      </c>
      <c r="L129" s="22">
        <v>45134</v>
      </c>
      <c r="M129">
        <v>20</v>
      </c>
      <c r="N129">
        <v>21</v>
      </c>
      <c r="Q129">
        <v>1</v>
      </c>
      <c r="R129">
        <v>1</v>
      </c>
      <c r="S129">
        <v>0</v>
      </c>
      <c r="T129">
        <v>1</v>
      </c>
      <c r="U129">
        <v>0</v>
      </c>
      <c r="AT129">
        <v>81</v>
      </c>
      <c r="AU129">
        <v>86</v>
      </c>
      <c r="AV129">
        <v>91</v>
      </c>
      <c r="AW129">
        <v>93</v>
      </c>
      <c r="AX129">
        <v>90</v>
      </c>
      <c r="AY129">
        <v>88</v>
      </c>
      <c r="AZ129">
        <v>84</v>
      </c>
      <c r="BA129">
        <v>82</v>
      </c>
      <c r="BB129">
        <v>79</v>
      </c>
      <c r="BC129">
        <v>75</v>
      </c>
      <c r="BD129">
        <v>73</v>
      </c>
      <c r="BE129">
        <v>72</v>
      </c>
      <c r="BF129">
        <v>70</v>
      </c>
      <c r="BG129">
        <v>73</v>
      </c>
      <c r="BH129">
        <v>72</v>
      </c>
      <c r="BI129">
        <v>72</v>
      </c>
      <c r="BJ129">
        <v>70</v>
      </c>
      <c r="BK129">
        <v>68</v>
      </c>
      <c r="BL129">
        <v>66</v>
      </c>
      <c r="BM129">
        <v>66</v>
      </c>
      <c r="BN129">
        <v>68</v>
      </c>
      <c r="BO129">
        <v>68</v>
      </c>
      <c r="BP129">
        <v>72</v>
      </c>
      <c r="BQ129">
        <v>75</v>
      </c>
      <c r="DN129">
        <v>20</v>
      </c>
      <c r="DO129">
        <v>21</v>
      </c>
    </row>
    <row r="130" spans="1:122" x14ac:dyDescent="0.3">
      <c r="A130" t="str">
        <f t="shared" si="2"/>
        <v>OtherDR-CBP Only_All Day Ahead_45135_20-21</v>
      </c>
      <c r="B130" t="s">
        <v>49</v>
      </c>
      <c r="C130" t="s">
        <v>230</v>
      </c>
      <c r="D130" t="s">
        <v>48</v>
      </c>
      <c r="E130" t="s">
        <v>48</v>
      </c>
      <c r="F130" t="s">
        <v>48</v>
      </c>
      <c r="G130" t="s">
        <v>84</v>
      </c>
      <c r="H130" t="s">
        <v>231</v>
      </c>
      <c r="I130" t="s">
        <v>48</v>
      </c>
      <c r="J130" t="s">
        <v>48</v>
      </c>
      <c r="K130" t="s">
        <v>204</v>
      </c>
      <c r="L130" s="22">
        <v>45135</v>
      </c>
      <c r="M130">
        <v>20</v>
      </c>
      <c r="N130">
        <v>21</v>
      </c>
      <c r="Q130">
        <v>1</v>
      </c>
      <c r="R130">
        <v>1</v>
      </c>
      <c r="S130">
        <v>0</v>
      </c>
      <c r="T130">
        <v>1</v>
      </c>
      <c r="U130">
        <v>0</v>
      </c>
      <c r="AT130">
        <v>77</v>
      </c>
      <c r="AU130">
        <v>82</v>
      </c>
      <c r="AV130">
        <v>82</v>
      </c>
      <c r="AW130">
        <v>77</v>
      </c>
      <c r="AX130">
        <v>79</v>
      </c>
      <c r="AY130">
        <v>79</v>
      </c>
      <c r="AZ130">
        <v>82</v>
      </c>
      <c r="BA130">
        <v>82</v>
      </c>
      <c r="BB130">
        <v>84</v>
      </c>
      <c r="BC130">
        <v>81</v>
      </c>
      <c r="BD130">
        <v>79</v>
      </c>
      <c r="BE130">
        <v>75</v>
      </c>
      <c r="BF130">
        <v>72</v>
      </c>
      <c r="BG130">
        <v>68</v>
      </c>
      <c r="BH130">
        <v>68</v>
      </c>
      <c r="BI130">
        <v>68</v>
      </c>
      <c r="BJ130">
        <v>68</v>
      </c>
      <c r="BK130">
        <v>66</v>
      </c>
      <c r="BL130">
        <v>66</v>
      </c>
      <c r="BM130">
        <v>66</v>
      </c>
      <c r="BN130">
        <v>64</v>
      </c>
      <c r="BO130">
        <v>66</v>
      </c>
      <c r="BP130">
        <v>70</v>
      </c>
      <c r="BQ130">
        <v>72</v>
      </c>
      <c r="DN130">
        <v>20</v>
      </c>
      <c r="DO130">
        <v>21</v>
      </c>
    </row>
    <row r="131" spans="1:122" x14ac:dyDescent="0.3">
      <c r="A131" t="str">
        <f t="shared" si="2"/>
        <v>OtherDR-CBP Only_All Day Ahead_45153_18-19</v>
      </c>
      <c r="B131" t="s">
        <v>49</v>
      </c>
      <c r="C131" t="s">
        <v>230</v>
      </c>
      <c r="D131" t="s">
        <v>48</v>
      </c>
      <c r="E131" t="s">
        <v>48</v>
      </c>
      <c r="F131" t="s">
        <v>48</v>
      </c>
      <c r="G131" t="s">
        <v>84</v>
      </c>
      <c r="H131" t="s">
        <v>231</v>
      </c>
      <c r="I131" t="s">
        <v>48</v>
      </c>
      <c r="J131" t="s">
        <v>48</v>
      </c>
      <c r="K131" t="s">
        <v>204</v>
      </c>
      <c r="L131" s="22">
        <v>45153</v>
      </c>
      <c r="M131">
        <v>18</v>
      </c>
      <c r="N131">
        <v>19</v>
      </c>
      <c r="Q131">
        <v>2</v>
      </c>
      <c r="R131">
        <v>1</v>
      </c>
      <c r="S131">
        <v>0</v>
      </c>
      <c r="T131">
        <v>1</v>
      </c>
      <c r="U131">
        <v>0</v>
      </c>
      <c r="AT131">
        <v>73.5</v>
      </c>
      <c r="AU131">
        <v>73.25</v>
      </c>
      <c r="AV131">
        <v>73.25</v>
      </c>
      <c r="AW131">
        <v>72</v>
      </c>
      <c r="AX131">
        <v>72.5</v>
      </c>
      <c r="AY131">
        <v>72.75</v>
      </c>
      <c r="AZ131">
        <v>73.25</v>
      </c>
      <c r="BA131">
        <v>74.75</v>
      </c>
      <c r="BB131">
        <v>75.25</v>
      </c>
      <c r="BC131">
        <v>73.25</v>
      </c>
      <c r="BD131">
        <v>73</v>
      </c>
      <c r="BE131">
        <v>72</v>
      </c>
      <c r="BF131">
        <v>70.75</v>
      </c>
      <c r="BG131">
        <v>71</v>
      </c>
      <c r="BH131">
        <v>69</v>
      </c>
      <c r="BI131">
        <v>68</v>
      </c>
      <c r="BJ131">
        <v>68</v>
      </c>
      <c r="BK131">
        <v>68.5</v>
      </c>
      <c r="BL131">
        <v>68.5</v>
      </c>
      <c r="BM131">
        <v>69.25</v>
      </c>
      <c r="BN131">
        <v>70.5</v>
      </c>
      <c r="BO131">
        <v>71.75</v>
      </c>
      <c r="BP131">
        <v>72.5</v>
      </c>
      <c r="BQ131">
        <v>73</v>
      </c>
      <c r="DN131">
        <v>18</v>
      </c>
      <c r="DO131">
        <v>20</v>
      </c>
    </row>
    <row r="132" spans="1:122" x14ac:dyDescent="0.3">
      <c r="A132" t="str">
        <f t="shared" si="2"/>
        <v>OtherDR-CBP Only_All Day Ahead_45154_18-21</v>
      </c>
      <c r="B132" t="s">
        <v>49</v>
      </c>
      <c r="C132" t="s">
        <v>230</v>
      </c>
      <c r="D132" t="s">
        <v>48</v>
      </c>
      <c r="E132" t="s">
        <v>48</v>
      </c>
      <c r="F132" t="s">
        <v>48</v>
      </c>
      <c r="G132" t="s">
        <v>84</v>
      </c>
      <c r="H132" t="s">
        <v>231</v>
      </c>
      <c r="I132" t="s">
        <v>48</v>
      </c>
      <c r="J132" t="s">
        <v>48</v>
      </c>
      <c r="K132" t="s">
        <v>204</v>
      </c>
      <c r="L132" s="22">
        <v>45154</v>
      </c>
      <c r="M132">
        <v>18</v>
      </c>
      <c r="N132">
        <v>21</v>
      </c>
      <c r="Q132">
        <v>2</v>
      </c>
      <c r="R132">
        <v>1</v>
      </c>
      <c r="S132">
        <v>0</v>
      </c>
      <c r="T132">
        <v>1</v>
      </c>
      <c r="U132">
        <v>0</v>
      </c>
      <c r="AT132">
        <v>74.25</v>
      </c>
      <c r="AU132">
        <v>74.75</v>
      </c>
      <c r="AV132">
        <v>74.75</v>
      </c>
      <c r="AW132">
        <v>75.25</v>
      </c>
      <c r="AX132">
        <v>77.5</v>
      </c>
      <c r="AY132">
        <v>77.25</v>
      </c>
      <c r="AZ132">
        <v>77.5</v>
      </c>
      <c r="BA132">
        <v>78</v>
      </c>
      <c r="BB132">
        <v>76.5</v>
      </c>
      <c r="BC132">
        <v>76.75</v>
      </c>
      <c r="BD132">
        <v>74.5</v>
      </c>
      <c r="BE132">
        <v>74.125</v>
      </c>
      <c r="BF132">
        <v>74.5</v>
      </c>
      <c r="BG132">
        <v>72.5</v>
      </c>
      <c r="BH132">
        <v>70.75</v>
      </c>
      <c r="BI132">
        <v>70.25</v>
      </c>
      <c r="BJ132">
        <v>69.5</v>
      </c>
      <c r="BK132">
        <v>17</v>
      </c>
      <c r="BL132">
        <v>69.25</v>
      </c>
      <c r="BM132">
        <v>70.75</v>
      </c>
      <c r="BN132">
        <v>72.25</v>
      </c>
      <c r="BO132">
        <v>74.5</v>
      </c>
      <c r="BP132">
        <v>74.5</v>
      </c>
      <c r="BQ132">
        <v>74.5</v>
      </c>
      <c r="DN132">
        <v>18</v>
      </c>
      <c r="DO132">
        <v>21</v>
      </c>
    </row>
    <row r="133" spans="1:122" x14ac:dyDescent="0.3">
      <c r="A133" t="str">
        <f t="shared" si="2"/>
        <v>OtherDR-CBP Only_All Day Ahead_45166_19-20</v>
      </c>
      <c r="B133" t="s">
        <v>49</v>
      </c>
      <c r="C133" t="s">
        <v>230</v>
      </c>
      <c r="D133" t="s">
        <v>48</v>
      </c>
      <c r="E133" t="s">
        <v>48</v>
      </c>
      <c r="F133" t="s">
        <v>48</v>
      </c>
      <c r="G133" t="s">
        <v>84</v>
      </c>
      <c r="H133" t="s">
        <v>231</v>
      </c>
      <c r="I133" t="s">
        <v>48</v>
      </c>
      <c r="J133" t="s">
        <v>48</v>
      </c>
      <c r="K133" t="s">
        <v>204</v>
      </c>
      <c r="L133" s="22">
        <v>45166</v>
      </c>
      <c r="M133">
        <v>19</v>
      </c>
      <c r="N133">
        <v>20</v>
      </c>
      <c r="Q133">
        <v>1</v>
      </c>
      <c r="R133">
        <v>1</v>
      </c>
      <c r="S133">
        <v>0</v>
      </c>
      <c r="T133">
        <v>1</v>
      </c>
      <c r="U133">
        <v>0</v>
      </c>
      <c r="AT133">
        <v>100</v>
      </c>
      <c r="AU133">
        <v>99</v>
      </c>
      <c r="AV133">
        <v>97</v>
      </c>
      <c r="AW133">
        <v>97</v>
      </c>
      <c r="AX133">
        <v>93</v>
      </c>
      <c r="AY133">
        <v>90</v>
      </c>
      <c r="AZ133">
        <v>84</v>
      </c>
      <c r="BA133">
        <v>81</v>
      </c>
      <c r="BB133">
        <v>77</v>
      </c>
      <c r="BC133">
        <v>73</v>
      </c>
      <c r="BD133">
        <v>72</v>
      </c>
      <c r="BE133">
        <v>70</v>
      </c>
      <c r="BF133">
        <v>70</v>
      </c>
      <c r="BG133">
        <v>68</v>
      </c>
      <c r="BH133">
        <v>66</v>
      </c>
      <c r="BI133">
        <v>68</v>
      </c>
      <c r="BJ133">
        <v>66</v>
      </c>
      <c r="BK133">
        <v>66</v>
      </c>
      <c r="BL133">
        <v>70</v>
      </c>
      <c r="BM133">
        <v>75</v>
      </c>
      <c r="BN133">
        <v>84</v>
      </c>
      <c r="BO133">
        <v>91</v>
      </c>
      <c r="BP133">
        <v>97</v>
      </c>
      <c r="BQ133">
        <v>100</v>
      </c>
      <c r="DN133">
        <v>19</v>
      </c>
      <c r="DO133">
        <v>20</v>
      </c>
    </row>
    <row r="134" spans="1:122" hidden="1" x14ac:dyDescent="0.3">
      <c r="A134" t="str">
        <f t="shared" si="2"/>
        <v>OtherDR-CBP and ELRP_All Day Ahead_45134_20-21</v>
      </c>
      <c r="B134" t="s">
        <v>49</v>
      </c>
      <c r="C134" t="s">
        <v>232</v>
      </c>
      <c r="D134" t="s">
        <v>48</v>
      </c>
      <c r="E134" t="s">
        <v>48</v>
      </c>
      <c r="F134" t="s">
        <v>48</v>
      </c>
      <c r="G134" t="s">
        <v>84</v>
      </c>
      <c r="H134" t="s">
        <v>233</v>
      </c>
      <c r="I134" t="s">
        <v>48</v>
      </c>
      <c r="J134" t="s">
        <v>48</v>
      </c>
      <c r="K134" t="s">
        <v>204</v>
      </c>
      <c r="L134" s="22">
        <v>45134</v>
      </c>
      <c r="M134">
        <v>20</v>
      </c>
      <c r="N134">
        <v>21</v>
      </c>
      <c r="O134">
        <v>65</v>
      </c>
      <c r="P134">
        <v>63</v>
      </c>
      <c r="Q134">
        <v>1</v>
      </c>
      <c r="R134">
        <v>0</v>
      </c>
      <c r="S134">
        <v>0</v>
      </c>
      <c r="T134">
        <v>0</v>
      </c>
      <c r="U134">
        <v>0</v>
      </c>
      <c r="V134">
        <v>1665.0317</v>
      </c>
      <c r="W134">
        <v>1642.2714000000001</v>
      </c>
      <c r="X134">
        <v>1528.6967999999999</v>
      </c>
      <c r="Y134">
        <v>1790.7602999999999</v>
      </c>
      <c r="Z134">
        <v>2140.3571000000002</v>
      </c>
      <c r="AA134">
        <v>2197.2683000000002</v>
      </c>
      <c r="AB134">
        <v>2973.3888999999999</v>
      </c>
      <c r="AC134">
        <v>4124.2397000000001</v>
      </c>
      <c r="AD134">
        <v>4922.6666999999998</v>
      </c>
      <c r="AE134">
        <v>5048.6016</v>
      </c>
      <c r="AF134">
        <v>5860.8951999999999</v>
      </c>
      <c r="AG134">
        <v>6300.6048000000001</v>
      </c>
      <c r="AH134">
        <v>6816.1270000000004</v>
      </c>
      <c r="AI134">
        <v>6742.5841</v>
      </c>
      <c r="AJ134">
        <v>6493.0254000000004</v>
      </c>
      <c r="AK134">
        <v>6573.3984</v>
      </c>
      <c r="AL134">
        <v>6557.9016000000001</v>
      </c>
      <c r="AM134">
        <v>6943.8158999999996</v>
      </c>
      <c r="AN134">
        <v>6636.1286</v>
      </c>
      <c r="AO134">
        <v>5226.6189999999997</v>
      </c>
      <c r="AP134">
        <v>4448.9094999999998</v>
      </c>
      <c r="AQ134">
        <v>3239.4555999999998</v>
      </c>
      <c r="AR134">
        <v>2114.5635000000002</v>
      </c>
      <c r="AS134">
        <v>1559.4015999999999</v>
      </c>
      <c r="AT134">
        <v>75.645161000000002</v>
      </c>
      <c r="AU134">
        <v>75.777777999999998</v>
      </c>
      <c r="AV134">
        <v>76.015872999999999</v>
      </c>
      <c r="AW134">
        <v>76.460317000000003</v>
      </c>
      <c r="AX134">
        <v>75.285713999999999</v>
      </c>
      <c r="AY134">
        <v>73.714286000000001</v>
      </c>
      <c r="AZ134">
        <v>72.269841</v>
      </c>
      <c r="BA134">
        <v>71.936508000000003</v>
      </c>
      <c r="BB134">
        <v>71.904762000000005</v>
      </c>
      <c r="BC134">
        <v>71.571428999999995</v>
      </c>
      <c r="BD134">
        <v>71.079364999999996</v>
      </c>
      <c r="BE134">
        <v>71.365078999999994</v>
      </c>
      <c r="BF134">
        <v>70.952381000000003</v>
      </c>
      <c r="BG134">
        <v>71.539682999999997</v>
      </c>
      <c r="BH134">
        <v>71.047618999999997</v>
      </c>
      <c r="BI134">
        <v>71.396825000000007</v>
      </c>
      <c r="BJ134">
        <v>71.126983999999993</v>
      </c>
      <c r="BK134">
        <v>71.825396999999995</v>
      </c>
      <c r="BL134">
        <v>73.222222000000002</v>
      </c>
      <c r="BM134">
        <v>74.023809999999997</v>
      </c>
      <c r="BN134">
        <v>74.396825000000007</v>
      </c>
      <c r="BO134">
        <v>73.761904999999999</v>
      </c>
      <c r="BP134">
        <v>73.290323000000001</v>
      </c>
      <c r="BQ134">
        <v>74.096773999999996</v>
      </c>
      <c r="BR134">
        <v>178.42259999999999</v>
      </c>
      <c r="BS134">
        <v>11.290279999999999</v>
      </c>
      <c r="BT134">
        <v>146.87209999999999</v>
      </c>
      <c r="BU134">
        <v>121.0009</v>
      </c>
      <c r="BV134">
        <v>-42.101959999999998</v>
      </c>
      <c r="BW134">
        <v>75.466729999999998</v>
      </c>
      <c r="BX134">
        <v>183.8006</v>
      </c>
      <c r="BY134">
        <v>-115.5245</v>
      </c>
      <c r="BZ134">
        <v>-253.5273</v>
      </c>
      <c r="CA134">
        <v>104.09269999999999</v>
      </c>
      <c r="CB134">
        <v>137.98320000000001</v>
      </c>
      <c r="CC134">
        <v>-25.676030000000001</v>
      </c>
      <c r="CD134">
        <v>-128.5172</v>
      </c>
      <c r="CE134">
        <v>6.7992900000000001</v>
      </c>
      <c r="CF134">
        <v>124.58199999999999</v>
      </c>
      <c r="CG134">
        <v>-222.1557</v>
      </c>
      <c r="CH134">
        <v>-186.27529999999999</v>
      </c>
      <c r="CI134">
        <v>-464.00560000000002</v>
      </c>
      <c r="CJ134">
        <v>-147.66050000000001</v>
      </c>
      <c r="CK134">
        <v>1036.318</v>
      </c>
      <c r="CL134">
        <v>491.49349999999998</v>
      </c>
      <c r="CM134">
        <v>-223.26480000000001</v>
      </c>
      <c r="CN134">
        <v>70.999409999999997</v>
      </c>
      <c r="CO134">
        <v>141.74299999999999</v>
      </c>
      <c r="CP134">
        <v>6800.7629999999999</v>
      </c>
      <c r="CQ134">
        <v>24951.51</v>
      </c>
      <c r="CR134">
        <v>20058.25</v>
      </c>
      <c r="CS134">
        <v>3454.154</v>
      </c>
      <c r="CT134">
        <v>1911.377</v>
      </c>
      <c r="CU134">
        <v>1405.6559999999999</v>
      </c>
      <c r="CV134">
        <v>1835.0840000000001</v>
      </c>
      <c r="CW134">
        <v>2751.761</v>
      </c>
      <c r="CX134">
        <v>3137.0459999999998</v>
      </c>
      <c r="CY134">
        <v>9675.0049999999992</v>
      </c>
      <c r="CZ134">
        <v>8371.2980000000007</v>
      </c>
      <c r="DA134">
        <v>14618.02</v>
      </c>
      <c r="DB134">
        <v>2652.9780000000001</v>
      </c>
      <c r="DC134">
        <v>28992.73</v>
      </c>
      <c r="DD134">
        <v>32186.75</v>
      </c>
      <c r="DE134">
        <v>18640.39</v>
      </c>
      <c r="DF134">
        <v>33568.370000000003</v>
      </c>
      <c r="DG134">
        <v>30489.19</v>
      </c>
      <c r="DH134">
        <v>9127.1059999999998</v>
      </c>
      <c r="DI134">
        <v>14719.86</v>
      </c>
      <c r="DJ134">
        <v>6409.884</v>
      </c>
      <c r="DK134">
        <v>2946.915</v>
      </c>
      <c r="DL134">
        <v>1464.9449999999999</v>
      </c>
      <c r="DM134">
        <v>1063.3130000000001</v>
      </c>
      <c r="DN134">
        <v>20</v>
      </c>
      <c r="DO134">
        <v>21</v>
      </c>
      <c r="DP134">
        <v>65</v>
      </c>
      <c r="DQ134">
        <v>1.211786</v>
      </c>
      <c r="DR134">
        <v>1.2117857000000001</v>
      </c>
    </row>
    <row r="135" spans="1:122" hidden="1" x14ac:dyDescent="0.3">
      <c r="A135" t="str">
        <f t="shared" si="2"/>
        <v>OtherDR-CBP and ELRP_All Day Ahead_45135_20-21</v>
      </c>
      <c r="B135" t="s">
        <v>49</v>
      </c>
      <c r="C135" t="s">
        <v>232</v>
      </c>
      <c r="D135" t="s">
        <v>48</v>
      </c>
      <c r="E135" t="s">
        <v>48</v>
      </c>
      <c r="F135" t="s">
        <v>48</v>
      </c>
      <c r="G135" t="s">
        <v>84</v>
      </c>
      <c r="H135" t="s">
        <v>233</v>
      </c>
      <c r="I135" t="s">
        <v>48</v>
      </c>
      <c r="J135" t="s">
        <v>48</v>
      </c>
      <c r="K135" t="s">
        <v>204</v>
      </c>
      <c r="L135" s="22">
        <v>45135</v>
      </c>
      <c r="M135">
        <v>20</v>
      </c>
      <c r="N135">
        <v>21</v>
      </c>
      <c r="O135">
        <v>65</v>
      </c>
      <c r="P135">
        <v>63</v>
      </c>
      <c r="Q135">
        <v>1</v>
      </c>
      <c r="R135">
        <v>0</v>
      </c>
      <c r="S135">
        <v>0</v>
      </c>
      <c r="T135">
        <v>0</v>
      </c>
      <c r="U135">
        <v>0</v>
      </c>
      <c r="V135">
        <v>1554.8824999999999</v>
      </c>
      <c r="W135">
        <v>1889.0032000000001</v>
      </c>
      <c r="X135">
        <v>1874.9095</v>
      </c>
      <c r="Y135">
        <v>1841.0682999999999</v>
      </c>
      <c r="Z135">
        <v>2149.9317000000001</v>
      </c>
      <c r="AA135">
        <v>2114.3364999999999</v>
      </c>
      <c r="AB135">
        <v>2840.9540000000002</v>
      </c>
      <c r="AC135">
        <v>4110.7443999999996</v>
      </c>
      <c r="AD135">
        <v>4892.1063000000004</v>
      </c>
      <c r="AE135">
        <v>4707.4031999999997</v>
      </c>
      <c r="AF135">
        <v>5540.5586999999996</v>
      </c>
      <c r="AG135">
        <v>5943.3523999999998</v>
      </c>
      <c r="AH135">
        <v>6179.6016</v>
      </c>
      <c r="AI135">
        <v>6401.2825000000003</v>
      </c>
      <c r="AJ135">
        <v>6288.2857000000004</v>
      </c>
      <c r="AK135">
        <v>6674.6952000000001</v>
      </c>
      <c r="AL135">
        <v>6483.4094999999998</v>
      </c>
      <c r="AM135">
        <v>7070.7205999999996</v>
      </c>
      <c r="AN135">
        <v>6925.9459999999999</v>
      </c>
      <c r="AO135">
        <v>5005.7840999999999</v>
      </c>
      <c r="AP135">
        <v>4805.3571000000002</v>
      </c>
      <c r="AQ135">
        <v>3512.0016000000001</v>
      </c>
      <c r="AR135">
        <v>2127.3364999999999</v>
      </c>
      <c r="AS135">
        <v>1769.4238</v>
      </c>
      <c r="AT135">
        <v>72.841269999999994</v>
      </c>
      <c r="AU135">
        <v>73.634921000000006</v>
      </c>
      <c r="AV135">
        <v>73.603174999999993</v>
      </c>
      <c r="AW135">
        <v>72.809523999999996</v>
      </c>
      <c r="AX135">
        <v>72.508771999999993</v>
      </c>
      <c r="AY135">
        <v>71.561403999999996</v>
      </c>
      <c r="AZ135">
        <v>71.070175000000006</v>
      </c>
      <c r="BA135">
        <v>70.888889000000006</v>
      </c>
      <c r="BB135">
        <v>71.666667000000004</v>
      </c>
      <c r="BC135">
        <v>71.682540000000003</v>
      </c>
      <c r="BD135">
        <v>71.206349000000003</v>
      </c>
      <c r="BE135">
        <v>71.126983999999993</v>
      </c>
      <c r="BF135">
        <v>70.095237999999995</v>
      </c>
      <c r="BG135">
        <v>69.126983999999993</v>
      </c>
      <c r="BH135">
        <v>68.698413000000002</v>
      </c>
      <c r="BI135">
        <v>69.396825000000007</v>
      </c>
      <c r="BJ135">
        <v>69.587301999999994</v>
      </c>
      <c r="BK135">
        <v>70.730159</v>
      </c>
      <c r="BL135">
        <v>71.634921000000006</v>
      </c>
      <c r="BM135">
        <v>72.190476000000004</v>
      </c>
      <c r="BN135">
        <v>71.857142999999994</v>
      </c>
      <c r="BO135">
        <v>71.190476000000004</v>
      </c>
      <c r="BP135">
        <v>71.714286000000001</v>
      </c>
      <c r="BQ135">
        <v>71.952381000000003</v>
      </c>
      <c r="BR135">
        <v>180.3252</v>
      </c>
      <c r="BS135">
        <v>11.290290000000001</v>
      </c>
      <c r="BT135">
        <v>146.87200000000001</v>
      </c>
      <c r="BU135">
        <v>121.0009</v>
      </c>
      <c r="BV135">
        <v>-42.101939999999999</v>
      </c>
      <c r="BW135">
        <v>75.466790000000003</v>
      </c>
      <c r="BX135">
        <v>183.8006</v>
      </c>
      <c r="BY135">
        <v>-115.5245</v>
      </c>
      <c r="BZ135">
        <v>-253.5273</v>
      </c>
      <c r="CA135">
        <v>104.0928</v>
      </c>
      <c r="CB135">
        <v>137.98320000000001</v>
      </c>
      <c r="CC135">
        <v>-25.676100000000002</v>
      </c>
      <c r="CD135">
        <v>-128.5172</v>
      </c>
      <c r="CE135">
        <v>6.7991900000000003</v>
      </c>
      <c r="CF135">
        <v>124.58199999999999</v>
      </c>
      <c r="CG135">
        <v>-222.1558</v>
      </c>
      <c r="CH135">
        <v>-186.27539999999999</v>
      </c>
      <c r="CI135">
        <v>-464.00560000000002</v>
      </c>
      <c r="CJ135">
        <v>-147.66040000000001</v>
      </c>
      <c r="CK135">
        <v>1036.318</v>
      </c>
      <c r="CL135">
        <v>491.49340000000001</v>
      </c>
      <c r="CM135">
        <v>-223.26480000000001</v>
      </c>
      <c r="CN135">
        <v>70.999409999999997</v>
      </c>
      <c r="CO135">
        <v>141.74299999999999</v>
      </c>
      <c r="CP135">
        <v>6895.9480000000003</v>
      </c>
      <c r="CQ135">
        <v>24939.21</v>
      </c>
      <c r="CR135">
        <v>19916.810000000001</v>
      </c>
      <c r="CS135">
        <v>3228.1379999999999</v>
      </c>
      <c r="CT135">
        <v>1851.558</v>
      </c>
      <c r="CU135">
        <v>1397.9960000000001</v>
      </c>
      <c r="CV135">
        <v>1974.2059999999999</v>
      </c>
      <c r="CW135">
        <v>2751.4720000000002</v>
      </c>
      <c r="CX135">
        <v>3228.1120000000001</v>
      </c>
      <c r="CY135">
        <v>9783.768</v>
      </c>
      <c r="CZ135">
        <v>8232.8940000000002</v>
      </c>
      <c r="DA135">
        <v>14608.35</v>
      </c>
      <c r="DB135">
        <v>2636.0120000000002</v>
      </c>
      <c r="DC135">
        <v>29533.37</v>
      </c>
      <c r="DD135">
        <v>31966.62</v>
      </c>
      <c r="DE135">
        <v>18852.63</v>
      </c>
      <c r="DF135">
        <v>34045.74</v>
      </c>
      <c r="DG135">
        <v>30348.33</v>
      </c>
      <c r="DH135">
        <v>9433.4009999999998</v>
      </c>
      <c r="DI135">
        <v>14837.27</v>
      </c>
      <c r="DJ135">
        <v>7170.1319999999996</v>
      </c>
      <c r="DK135">
        <v>3107.203</v>
      </c>
      <c r="DL135">
        <v>1542.9839999999999</v>
      </c>
      <c r="DM135">
        <v>1233.28</v>
      </c>
      <c r="DN135">
        <v>20</v>
      </c>
      <c r="DO135">
        <v>21</v>
      </c>
      <c r="DP135">
        <v>65</v>
      </c>
      <c r="DQ135">
        <v>1.211786</v>
      </c>
      <c r="DR135">
        <v>1.2117857000000001</v>
      </c>
    </row>
    <row r="136" spans="1:122" hidden="1" x14ac:dyDescent="0.3">
      <c r="A136" t="str">
        <f t="shared" si="2"/>
        <v>OtherDR-CBP and ELRP_All Day Ahead_45153_18-19</v>
      </c>
      <c r="B136" t="s">
        <v>49</v>
      </c>
      <c r="C136" t="s">
        <v>232</v>
      </c>
      <c r="D136" t="s">
        <v>48</v>
      </c>
      <c r="E136" t="s">
        <v>48</v>
      </c>
      <c r="F136" t="s">
        <v>48</v>
      </c>
      <c r="G136" t="s">
        <v>84</v>
      </c>
      <c r="H136" t="s">
        <v>233</v>
      </c>
      <c r="I136" t="s">
        <v>48</v>
      </c>
      <c r="J136" t="s">
        <v>48</v>
      </c>
      <c r="K136" t="s">
        <v>204</v>
      </c>
      <c r="L136" s="22">
        <v>45153</v>
      </c>
      <c r="M136">
        <v>18</v>
      </c>
      <c r="N136">
        <v>19</v>
      </c>
      <c r="O136">
        <v>96</v>
      </c>
      <c r="P136">
        <v>94</v>
      </c>
      <c r="Q136">
        <v>2</v>
      </c>
      <c r="R136">
        <v>0</v>
      </c>
      <c r="S136">
        <v>0</v>
      </c>
      <c r="T136">
        <v>0</v>
      </c>
      <c r="U136">
        <v>0</v>
      </c>
      <c r="V136">
        <v>2732.5138000000002</v>
      </c>
      <c r="W136">
        <v>2611.7289999999998</v>
      </c>
      <c r="X136">
        <v>2622.8879999999999</v>
      </c>
      <c r="Y136">
        <v>2698.5801999999999</v>
      </c>
      <c r="Z136">
        <v>2913.3177000000001</v>
      </c>
      <c r="AA136">
        <v>3245.8906999999999</v>
      </c>
      <c r="AB136">
        <v>4085.24</v>
      </c>
      <c r="AC136">
        <v>4972.0898999999999</v>
      </c>
      <c r="AD136">
        <v>6045.3807999999999</v>
      </c>
      <c r="AE136">
        <v>6541.509</v>
      </c>
      <c r="AF136">
        <v>7243.5842000000002</v>
      </c>
      <c r="AG136">
        <v>7607.1175999999996</v>
      </c>
      <c r="AH136">
        <v>7902.1729999999998</v>
      </c>
      <c r="AI136">
        <v>8250.3209000000006</v>
      </c>
      <c r="AJ136">
        <v>8309.39</v>
      </c>
      <c r="AK136">
        <v>8479.7667999999994</v>
      </c>
      <c r="AL136">
        <v>8851.3292000000001</v>
      </c>
      <c r="AM136">
        <v>7657.6805999999997</v>
      </c>
      <c r="AN136">
        <v>7764.4259000000002</v>
      </c>
      <c r="AO136">
        <v>7754.8287</v>
      </c>
      <c r="AP136">
        <v>7343.1460999999999</v>
      </c>
      <c r="AQ136">
        <v>5010.9654</v>
      </c>
      <c r="AR136">
        <v>3771.7962000000002</v>
      </c>
      <c r="AS136">
        <v>3094.6062999999999</v>
      </c>
      <c r="AT136">
        <v>72.057540000000003</v>
      </c>
      <c r="AU136">
        <v>73.140212000000005</v>
      </c>
      <c r="AV136">
        <v>74.221560999999994</v>
      </c>
      <c r="AW136">
        <v>74.238426000000004</v>
      </c>
      <c r="AX136">
        <v>74.694609999999997</v>
      </c>
      <c r="AY136">
        <v>74.678571000000005</v>
      </c>
      <c r="AZ136">
        <v>75.622112999999999</v>
      </c>
      <c r="BA136">
        <v>75.834429999999998</v>
      </c>
      <c r="BB136">
        <v>74.171462000000005</v>
      </c>
      <c r="BC136">
        <v>72.391864999999996</v>
      </c>
      <c r="BD136">
        <v>72.019345000000001</v>
      </c>
      <c r="BE136">
        <v>71.116732999999996</v>
      </c>
      <c r="BF136">
        <v>70.055224999999993</v>
      </c>
      <c r="BG136">
        <v>70.002149000000003</v>
      </c>
      <c r="BH136">
        <v>69.461971000000005</v>
      </c>
      <c r="BI136">
        <v>68.168319999999994</v>
      </c>
      <c r="BJ136">
        <v>68.392691999999997</v>
      </c>
      <c r="BK136">
        <v>68.565972000000002</v>
      </c>
      <c r="BL136">
        <v>68.313657000000006</v>
      </c>
      <c r="BM136">
        <v>68.751653000000005</v>
      </c>
      <c r="BN136">
        <v>68.901786000000001</v>
      </c>
      <c r="BO136">
        <v>69.533233999999993</v>
      </c>
      <c r="BP136">
        <v>70.354827999999998</v>
      </c>
      <c r="BQ136">
        <v>71.110283999999993</v>
      </c>
      <c r="BR136">
        <v>42.82188</v>
      </c>
      <c r="BS136">
        <v>98.641369999999995</v>
      </c>
      <c r="BT136">
        <v>90.839690000000004</v>
      </c>
      <c r="BU136">
        <v>49.517589999999998</v>
      </c>
      <c r="BV136">
        <v>15.54618</v>
      </c>
      <c r="BW136">
        <v>86.441909999999993</v>
      </c>
      <c r="BX136">
        <v>-30.05677</v>
      </c>
      <c r="BY136">
        <v>62.352870000000003</v>
      </c>
      <c r="BZ136">
        <v>-104.97750000000001</v>
      </c>
      <c r="CA136">
        <v>-99.999380000000002</v>
      </c>
      <c r="CB136">
        <v>37.470170000000003</v>
      </c>
      <c r="CC136">
        <v>75.797889999999995</v>
      </c>
      <c r="CD136">
        <v>27.796720000000001</v>
      </c>
      <c r="CE136">
        <v>-173.35380000000001</v>
      </c>
      <c r="CF136">
        <v>-233.8167</v>
      </c>
      <c r="CG136">
        <v>-379.50619999999998</v>
      </c>
      <c r="CH136">
        <v>-671.31600000000003</v>
      </c>
      <c r="CI136">
        <v>785.08249999999998</v>
      </c>
      <c r="CJ136">
        <v>744.95950000000005</v>
      </c>
      <c r="CK136">
        <v>394.3929</v>
      </c>
      <c r="CL136">
        <v>-288.61489999999998</v>
      </c>
      <c r="CM136">
        <v>-27.165469999999999</v>
      </c>
      <c r="CN136">
        <v>-5.0072460000000003</v>
      </c>
      <c r="CO136">
        <v>19.735659999999999</v>
      </c>
      <c r="CP136">
        <v>642.41800000000001</v>
      </c>
      <c r="CQ136">
        <v>662.51900000000001</v>
      </c>
      <c r="CR136">
        <v>590.86320000000001</v>
      </c>
      <c r="CS136">
        <v>461.41320000000002</v>
      </c>
      <c r="CT136">
        <v>385.9468</v>
      </c>
      <c r="CU136">
        <v>506.81240000000003</v>
      </c>
      <c r="CV136">
        <v>435.44069999999999</v>
      </c>
      <c r="CW136">
        <v>558.13610000000006</v>
      </c>
      <c r="CX136">
        <v>775.07640000000004</v>
      </c>
      <c r="CY136">
        <v>947.56029999999998</v>
      </c>
      <c r="CZ136">
        <v>774.55129999999997</v>
      </c>
      <c r="DA136">
        <v>542.63829999999996</v>
      </c>
      <c r="DB136">
        <v>404.75209999999998</v>
      </c>
      <c r="DC136">
        <v>947.76700000000005</v>
      </c>
      <c r="DD136">
        <v>1463.278</v>
      </c>
      <c r="DE136">
        <v>1950.6769999999999</v>
      </c>
      <c r="DF136">
        <v>2559.768</v>
      </c>
      <c r="DG136">
        <v>2726.4</v>
      </c>
      <c r="DH136">
        <v>1971.7919999999999</v>
      </c>
      <c r="DI136">
        <v>2465.962</v>
      </c>
      <c r="DJ136">
        <v>1804.67</v>
      </c>
      <c r="DK136">
        <v>367.37709999999998</v>
      </c>
      <c r="DL136">
        <v>104.50830000000001</v>
      </c>
      <c r="DM136">
        <v>251.22460000000001</v>
      </c>
      <c r="DN136">
        <v>18</v>
      </c>
      <c r="DO136">
        <v>20</v>
      </c>
      <c r="DP136">
        <v>96</v>
      </c>
      <c r="DQ136">
        <v>1.670086</v>
      </c>
      <c r="DR136">
        <v>1.6700857</v>
      </c>
    </row>
    <row r="137" spans="1:122" hidden="1" x14ac:dyDescent="0.3">
      <c r="A137" t="str">
        <f t="shared" si="2"/>
        <v>OtherDR-CBP and ELRP_All Day Ahead_45154_18-21</v>
      </c>
      <c r="B137" t="s">
        <v>49</v>
      </c>
      <c r="C137" t="s">
        <v>232</v>
      </c>
      <c r="D137" t="s">
        <v>48</v>
      </c>
      <c r="E137" t="s">
        <v>48</v>
      </c>
      <c r="F137" t="s">
        <v>48</v>
      </c>
      <c r="G137" t="s">
        <v>84</v>
      </c>
      <c r="H137" t="s">
        <v>233</v>
      </c>
      <c r="I137" t="s">
        <v>48</v>
      </c>
      <c r="J137" t="s">
        <v>48</v>
      </c>
      <c r="K137" t="s">
        <v>204</v>
      </c>
      <c r="L137" s="22">
        <v>45154</v>
      </c>
      <c r="M137">
        <v>18</v>
      </c>
      <c r="N137">
        <v>21</v>
      </c>
      <c r="O137">
        <v>96</v>
      </c>
      <c r="P137">
        <v>94</v>
      </c>
      <c r="Q137">
        <v>2</v>
      </c>
      <c r="R137">
        <v>0</v>
      </c>
      <c r="S137">
        <v>0</v>
      </c>
      <c r="T137">
        <v>0</v>
      </c>
      <c r="U137">
        <v>0</v>
      </c>
      <c r="V137">
        <v>2732.2013999999999</v>
      </c>
      <c r="W137">
        <v>2652.9983999999999</v>
      </c>
      <c r="X137">
        <v>2601.2559000000001</v>
      </c>
      <c r="Y137">
        <v>2648.6073999999999</v>
      </c>
      <c r="Z137">
        <v>2878.1091000000001</v>
      </c>
      <c r="AA137">
        <v>3320.8886000000002</v>
      </c>
      <c r="AB137">
        <v>4242.75</v>
      </c>
      <c r="AC137">
        <v>5399.1255000000001</v>
      </c>
      <c r="AD137">
        <v>6249.8166000000001</v>
      </c>
      <c r="AE137">
        <v>6887.4359999999997</v>
      </c>
      <c r="AF137">
        <v>8421.2551000000003</v>
      </c>
      <c r="AG137">
        <v>8323.6288999999997</v>
      </c>
      <c r="AH137">
        <v>8583.8400999999994</v>
      </c>
      <c r="AI137">
        <v>8708.0825000000004</v>
      </c>
      <c r="AJ137">
        <v>8918.2404999999999</v>
      </c>
      <c r="AK137">
        <v>9133.8986999999997</v>
      </c>
      <c r="AL137">
        <v>9094.75</v>
      </c>
      <c r="AM137">
        <v>7441.9769999999999</v>
      </c>
      <c r="AN137">
        <v>7908.5747000000001</v>
      </c>
      <c r="AO137">
        <v>7989.0243</v>
      </c>
      <c r="AP137">
        <v>6749.7866999999997</v>
      </c>
      <c r="AQ137">
        <v>5508.2106000000003</v>
      </c>
      <c r="AR137">
        <v>3888.3788</v>
      </c>
      <c r="AS137">
        <v>3160.7049000000002</v>
      </c>
      <c r="AT137">
        <v>74.619873999999996</v>
      </c>
      <c r="AU137">
        <v>77.385086000000001</v>
      </c>
      <c r="AV137">
        <v>77.892030000000005</v>
      </c>
      <c r="AW137">
        <v>77.909557000000007</v>
      </c>
      <c r="AX137">
        <v>78.647321000000005</v>
      </c>
      <c r="AY137">
        <v>78.049768999999998</v>
      </c>
      <c r="AZ137">
        <v>78.323577999999998</v>
      </c>
      <c r="BA137">
        <v>78.138889000000006</v>
      </c>
      <c r="BB137">
        <v>75.682704999999999</v>
      </c>
      <c r="BC137">
        <v>74.743551999999994</v>
      </c>
      <c r="BD137">
        <v>73.531910999999994</v>
      </c>
      <c r="BE137">
        <v>73.371196999999995</v>
      </c>
      <c r="BF137">
        <v>72.256118000000001</v>
      </c>
      <c r="BG137">
        <v>71.522205</v>
      </c>
      <c r="BH137">
        <v>70.842150000000004</v>
      </c>
      <c r="BI137">
        <v>69.806877999999998</v>
      </c>
      <c r="BJ137">
        <v>69.992867000000004</v>
      </c>
      <c r="BK137">
        <v>70.399002999999993</v>
      </c>
      <c r="BL137">
        <v>69.998090000000005</v>
      </c>
      <c r="BM137">
        <v>70.582010999999994</v>
      </c>
      <c r="BN137">
        <v>71.032407000000006</v>
      </c>
      <c r="BO137">
        <v>71.919808000000003</v>
      </c>
      <c r="BP137">
        <v>73.348049000000003</v>
      </c>
      <c r="BQ137">
        <v>74.571428999999995</v>
      </c>
      <c r="BR137">
        <v>85.829669999999993</v>
      </c>
      <c r="BS137">
        <v>96.986680000000007</v>
      </c>
      <c r="BT137">
        <v>160.27670000000001</v>
      </c>
      <c r="BU137">
        <v>155.95480000000001</v>
      </c>
      <c r="BV137">
        <v>118.7979</v>
      </c>
      <c r="BW137">
        <v>125.2256</v>
      </c>
      <c r="BX137">
        <v>26.830639999999999</v>
      </c>
      <c r="BY137">
        <v>-114.6583</v>
      </c>
      <c r="BZ137">
        <v>-82.373729999999995</v>
      </c>
      <c r="CA137">
        <v>-64.99803</v>
      </c>
      <c r="CB137">
        <v>-477.67410000000001</v>
      </c>
      <c r="CC137">
        <v>123.64879999999999</v>
      </c>
      <c r="CD137">
        <v>190.40880000000001</v>
      </c>
      <c r="CE137">
        <v>182.3914</v>
      </c>
      <c r="CF137">
        <v>-57.075090000000003</v>
      </c>
      <c r="CG137">
        <v>-314.8938</v>
      </c>
      <c r="CH137">
        <v>-121.38630000000001</v>
      </c>
      <c r="CI137">
        <v>1716.9190000000001</v>
      </c>
      <c r="CJ137">
        <v>1220.999</v>
      </c>
      <c r="CK137">
        <v>635.59559999999999</v>
      </c>
      <c r="CL137">
        <v>670.9529</v>
      </c>
      <c r="CM137">
        <v>-222.66720000000001</v>
      </c>
      <c r="CN137">
        <v>88.947869999999995</v>
      </c>
      <c r="CO137">
        <v>105.9181</v>
      </c>
      <c r="CP137">
        <v>493.2235</v>
      </c>
      <c r="CQ137">
        <v>483.52629999999999</v>
      </c>
      <c r="CR137">
        <v>473.91059999999999</v>
      </c>
      <c r="CS137">
        <v>372.60300000000001</v>
      </c>
      <c r="CT137">
        <v>293.82780000000002</v>
      </c>
      <c r="CU137">
        <v>367.28059999999999</v>
      </c>
      <c r="CV137">
        <v>372.99489999999997</v>
      </c>
      <c r="CW137">
        <v>524.6046</v>
      </c>
      <c r="CX137">
        <v>638.49969999999996</v>
      </c>
      <c r="CY137">
        <v>1168.0029999999999</v>
      </c>
      <c r="CZ137">
        <v>890.04259999999999</v>
      </c>
      <c r="DA137">
        <v>747.12909999999999</v>
      </c>
      <c r="DB137">
        <v>444.87979999999999</v>
      </c>
      <c r="DC137">
        <v>1032.22</v>
      </c>
      <c r="DD137">
        <v>1250.9259999999999</v>
      </c>
      <c r="DE137">
        <v>1842.423</v>
      </c>
      <c r="DF137">
        <v>2294.25</v>
      </c>
      <c r="DG137">
        <v>2933.9270000000001</v>
      </c>
      <c r="DH137">
        <v>2134.2179999999998</v>
      </c>
      <c r="DI137">
        <v>2778.9569999999999</v>
      </c>
      <c r="DJ137">
        <v>1761.2539999999999</v>
      </c>
      <c r="DK137">
        <v>354.5881</v>
      </c>
      <c r="DL137">
        <v>102.8501</v>
      </c>
      <c r="DM137">
        <v>237.6114</v>
      </c>
      <c r="DN137">
        <v>18</v>
      </c>
      <c r="DO137">
        <v>21</v>
      </c>
      <c r="DP137">
        <v>96</v>
      </c>
      <c r="DQ137">
        <v>1.670086</v>
      </c>
      <c r="DR137">
        <v>1.6700857</v>
      </c>
    </row>
    <row r="138" spans="1:122" hidden="1" x14ac:dyDescent="0.3">
      <c r="A138" t="str">
        <f t="shared" si="2"/>
        <v>OtherDR-CBP and ELRP_All Day Ahead_45166_19-20</v>
      </c>
      <c r="B138" t="s">
        <v>49</v>
      </c>
      <c r="C138" t="s">
        <v>232</v>
      </c>
      <c r="D138" t="s">
        <v>48</v>
      </c>
      <c r="E138" t="s">
        <v>48</v>
      </c>
      <c r="F138" t="s">
        <v>48</v>
      </c>
      <c r="G138" t="s">
        <v>84</v>
      </c>
      <c r="H138" t="s">
        <v>233</v>
      </c>
      <c r="I138" t="s">
        <v>48</v>
      </c>
      <c r="J138" t="s">
        <v>48</v>
      </c>
      <c r="K138" t="s">
        <v>204</v>
      </c>
      <c r="L138" s="22">
        <v>45166</v>
      </c>
      <c r="M138">
        <v>19</v>
      </c>
      <c r="N138">
        <v>20</v>
      </c>
      <c r="O138">
        <v>65</v>
      </c>
      <c r="P138">
        <v>62</v>
      </c>
      <c r="Q138">
        <v>1</v>
      </c>
      <c r="R138">
        <v>0</v>
      </c>
      <c r="S138">
        <v>0</v>
      </c>
      <c r="T138">
        <v>0</v>
      </c>
      <c r="U138">
        <v>0</v>
      </c>
      <c r="V138">
        <v>1363.8679999999999</v>
      </c>
      <c r="W138">
        <v>1335.5689</v>
      </c>
      <c r="X138">
        <v>1262.1289999999999</v>
      </c>
      <c r="Y138">
        <v>1300.4191000000001</v>
      </c>
      <c r="Z138">
        <v>1489.1655000000001</v>
      </c>
      <c r="AA138">
        <v>1787.3268</v>
      </c>
      <c r="AB138">
        <v>2555.3094000000001</v>
      </c>
      <c r="AC138">
        <v>3400.47</v>
      </c>
      <c r="AD138">
        <v>4437.9825000000001</v>
      </c>
      <c r="AE138">
        <v>4944.0697</v>
      </c>
      <c r="AF138">
        <v>5671.1985999999997</v>
      </c>
      <c r="AG138">
        <v>6122.3795</v>
      </c>
      <c r="AH138">
        <v>6205.3144000000002</v>
      </c>
      <c r="AI138">
        <v>6204.9580999999998</v>
      </c>
      <c r="AJ138">
        <v>6202.4629000000004</v>
      </c>
      <c r="AK138">
        <v>6242.4458999999997</v>
      </c>
      <c r="AL138">
        <v>6288.8819000000003</v>
      </c>
      <c r="AM138">
        <v>6514.0969999999998</v>
      </c>
      <c r="AN138">
        <v>5514.1614</v>
      </c>
      <c r="AO138">
        <v>5545.7085999999999</v>
      </c>
      <c r="AP138">
        <v>5394.5373</v>
      </c>
      <c r="AQ138">
        <v>3289.6374999999998</v>
      </c>
      <c r="AR138">
        <v>2233.7546000000002</v>
      </c>
      <c r="AS138">
        <v>1557.8976</v>
      </c>
      <c r="AT138">
        <v>77.915254000000004</v>
      </c>
      <c r="AU138">
        <v>76.305085000000005</v>
      </c>
      <c r="AV138">
        <v>74.855931999999996</v>
      </c>
      <c r="AW138">
        <v>73.364407</v>
      </c>
      <c r="AX138">
        <v>72.279661000000004</v>
      </c>
      <c r="AY138">
        <v>72.148148000000006</v>
      </c>
      <c r="AZ138">
        <v>73.070175000000006</v>
      </c>
      <c r="BA138">
        <v>72.166667000000004</v>
      </c>
      <c r="BB138">
        <v>73.956140000000005</v>
      </c>
      <c r="BC138">
        <v>74.885964999999999</v>
      </c>
      <c r="BD138">
        <v>76.585105999999996</v>
      </c>
      <c r="BE138">
        <v>78.085105999999996</v>
      </c>
      <c r="BF138">
        <v>77.957447000000002</v>
      </c>
      <c r="BG138">
        <v>77.096153999999999</v>
      </c>
      <c r="BH138">
        <v>77.923077000000006</v>
      </c>
      <c r="BI138">
        <v>79.576922999999994</v>
      </c>
      <c r="BJ138">
        <v>79.375</v>
      </c>
      <c r="BK138">
        <v>78.596773999999996</v>
      </c>
      <c r="BL138">
        <v>79.935484000000002</v>
      </c>
      <c r="BM138">
        <v>80.919354999999996</v>
      </c>
      <c r="BN138">
        <v>80.847458000000003</v>
      </c>
      <c r="BO138">
        <v>80.559321999999995</v>
      </c>
      <c r="BP138">
        <v>81.177965999999998</v>
      </c>
      <c r="BQ138">
        <v>80.906779999999998</v>
      </c>
      <c r="BR138">
        <v>-15.45177</v>
      </c>
      <c r="BS138">
        <v>16.089649999999999</v>
      </c>
      <c r="BT138">
        <v>126.5611</v>
      </c>
      <c r="BU138">
        <v>125.13939999999999</v>
      </c>
      <c r="BV138">
        <v>69.048259999999999</v>
      </c>
      <c r="BW138">
        <v>-26.13862</v>
      </c>
      <c r="BX138">
        <v>-42.573140000000002</v>
      </c>
      <c r="BY138">
        <v>157.221</v>
      </c>
      <c r="BZ138">
        <v>-31.82028</v>
      </c>
      <c r="CA138">
        <v>-141.30189999999999</v>
      </c>
      <c r="CB138">
        <v>18.88147</v>
      </c>
      <c r="CC138">
        <v>-135.17269999999999</v>
      </c>
      <c r="CD138">
        <v>26.63747</v>
      </c>
      <c r="CE138">
        <v>169.49969999999999</v>
      </c>
      <c r="CF138">
        <v>154.41499999999999</v>
      </c>
      <c r="CG138">
        <v>39.297260000000001</v>
      </c>
      <c r="CH138">
        <v>48.614289999999997</v>
      </c>
      <c r="CI138">
        <v>16.460889999999999</v>
      </c>
      <c r="CJ138">
        <v>1034.2729999999999</v>
      </c>
      <c r="CK138">
        <v>688.05849999999998</v>
      </c>
      <c r="CL138">
        <v>-268.95620000000002</v>
      </c>
      <c r="CM138">
        <v>-90.188130000000001</v>
      </c>
      <c r="CN138">
        <v>-17.9482</v>
      </c>
      <c r="CO138">
        <v>98.929010000000005</v>
      </c>
      <c r="CP138">
        <v>567.2432</v>
      </c>
      <c r="CQ138">
        <v>550.61040000000003</v>
      </c>
      <c r="CR138">
        <v>434.94850000000002</v>
      </c>
      <c r="CS138">
        <v>312.6979</v>
      </c>
      <c r="CT138">
        <v>238.17449999999999</v>
      </c>
      <c r="CU138">
        <v>283.83479999999997</v>
      </c>
      <c r="CV138">
        <v>334.50940000000003</v>
      </c>
      <c r="CW138">
        <v>513.7604</v>
      </c>
      <c r="CX138">
        <v>685.31719999999996</v>
      </c>
      <c r="CY138">
        <v>1079.7</v>
      </c>
      <c r="CZ138">
        <v>787.58010000000002</v>
      </c>
      <c r="DA138">
        <v>623.06010000000003</v>
      </c>
      <c r="DB138">
        <v>529.11479999999995</v>
      </c>
      <c r="DC138">
        <v>933.91819999999996</v>
      </c>
      <c r="DD138">
        <v>1200.3910000000001</v>
      </c>
      <c r="DE138">
        <v>1539.453</v>
      </c>
      <c r="DF138">
        <v>1757.0519999999999</v>
      </c>
      <c r="DG138">
        <v>2355.7570000000001</v>
      </c>
      <c r="DH138">
        <v>1801.9090000000001</v>
      </c>
      <c r="DI138">
        <v>3140.6669999999999</v>
      </c>
      <c r="DJ138">
        <v>1958.2460000000001</v>
      </c>
      <c r="DK138">
        <v>536.21280000000002</v>
      </c>
      <c r="DL138">
        <v>131.12729999999999</v>
      </c>
      <c r="DM138">
        <v>272.70150000000001</v>
      </c>
      <c r="DN138">
        <v>19</v>
      </c>
      <c r="DO138">
        <v>20</v>
      </c>
      <c r="DP138">
        <v>65</v>
      </c>
      <c r="DQ138">
        <v>1.3092859999999999</v>
      </c>
      <c r="DR138">
        <v>1.3092857</v>
      </c>
    </row>
    <row r="139" spans="1:122" x14ac:dyDescent="0.3">
      <c r="A139" t="str">
        <f t="shared" ref="A139:A202" si="3">C139&amp;"_"&amp;K139&amp;"_"&amp;IF(L139="","Average Event Day",L139&amp;"_"&amp;M139&amp;"-"&amp;N139)</f>
        <v>OtherDR-CBP, CPP, and ELRP_All Day Ahead_45134_20-21</v>
      </c>
      <c r="B139" t="s">
        <v>49</v>
      </c>
      <c r="C139" t="s">
        <v>234</v>
      </c>
      <c r="D139" t="s">
        <v>48</v>
      </c>
      <c r="E139" t="s">
        <v>48</v>
      </c>
      <c r="F139" t="s">
        <v>48</v>
      </c>
      <c r="G139" t="s">
        <v>84</v>
      </c>
      <c r="H139" t="s">
        <v>235</v>
      </c>
      <c r="I139" t="s">
        <v>48</v>
      </c>
      <c r="J139" t="s">
        <v>48</v>
      </c>
      <c r="K139" t="s">
        <v>204</v>
      </c>
      <c r="L139" s="22">
        <v>45134</v>
      </c>
      <c r="M139">
        <v>20</v>
      </c>
      <c r="N139">
        <v>21</v>
      </c>
      <c r="Q139">
        <v>1</v>
      </c>
      <c r="R139">
        <v>1</v>
      </c>
      <c r="S139">
        <v>0</v>
      </c>
      <c r="T139">
        <v>1</v>
      </c>
      <c r="U139">
        <v>0</v>
      </c>
      <c r="AT139">
        <v>78.5</v>
      </c>
      <c r="AU139">
        <v>81</v>
      </c>
      <c r="AV139">
        <v>82.5</v>
      </c>
      <c r="AW139">
        <v>83.5</v>
      </c>
      <c r="AX139">
        <v>81</v>
      </c>
      <c r="AY139">
        <v>79.5</v>
      </c>
      <c r="AZ139">
        <v>77</v>
      </c>
      <c r="BA139">
        <v>76</v>
      </c>
      <c r="BB139">
        <v>74.5</v>
      </c>
      <c r="BC139">
        <v>73</v>
      </c>
      <c r="BD139">
        <v>72</v>
      </c>
      <c r="BE139">
        <v>71.5</v>
      </c>
      <c r="BF139">
        <v>70.5</v>
      </c>
      <c r="BG139">
        <v>71.5</v>
      </c>
      <c r="BH139">
        <v>71</v>
      </c>
      <c r="BI139">
        <v>71</v>
      </c>
      <c r="BJ139">
        <v>70</v>
      </c>
      <c r="BK139">
        <v>69.5</v>
      </c>
      <c r="BL139">
        <v>69</v>
      </c>
      <c r="BM139">
        <v>69.5</v>
      </c>
      <c r="BN139">
        <v>72</v>
      </c>
      <c r="BO139">
        <v>71.5</v>
      </c>
      <c r="BP139">
        <v>74</v>
      </c>
      <c r="BQ139">
        <v>75.5</v>
      </c>
      <c r="DN139">
        <v>20</v>
      </c>
      <c r="DO139">
        <v>21</v>
      </c>
    </row>
    <row r="140" spans="1:122" x14ac:dyDescent="0.3">
      <c r="A140" t="str">
        <f t="shared" si="3"/>
        <v>OtherDR-CBP, CPP, and ELRP_All Day Ahead_45135_20-21</v>
      </c>
      <c r="B140" t="s">
        <v>49</v>
      </c>
      <c r="C140" t="s">
        <v>234</v>
      </c>
      <c r="D140" t="s">
        <v>48</v>
      </c>
      <c r="E140" t="s">
        <v>48</v>
      </c>
      <c r="F140" t="s">
        <v>48</v>
      </c>
      <c r="G140" t="s">
        <v>84</v>
      </c>
      <c r="H140" t="s">
        <v>235</v>
      </c>
      <c r="I140" t="s">
        <v>48</v>
      </c>
      <c r="J140" t="s">
        <v>48</v>
      </c>
      <c r="K140" t="s">
        <v>204</v>
      </c>
      <c r="L140" s="22">
        <v>45135</v>
      </c>
      <c r="M140">
        <v>20</v>
      </c>
      <c r="N140">
        <v>21</v>
      </c>
      <c r="Q140">
        <v>1</v>
      </c>
      <c r="R140">
        <v>1</v>
      </c>
      <c r="S140">
        <v>0</v>
      </c>
      <c r="T140">
        <v>1</v>
      </c>
      <c r="U140">
        <v>0</v>
      </c>
      <c r="AT140">
        <v>74.5</v>
      </c>
      <c r="AU140">
        <v>77</v>
      </c>
      <c r="AV140">
        <v>77.5</v>
      </c>
      <c r="AW140">
        <v>75</v>
      </c>
      <c r="AX140">
        <v>76.5</v>
      </c>
      <c r="AY140">
        <v>75.5</v>
      </c>
      <c r="AZ140">
        <v>75.5</v>
      </c>
      <c r="BA140">
        <v>75.5</v>
      </c>
      <c r="BB140">
        <v>76.5</v>
      </c>
      <c r="BC140">
        <v>75.5</v>
      </c>
      <c r="BD140">
        <v>74</v>
      </c>
      <c r="BE140">
        <v>72</v>
      </c>
      <c r="BF140">
        <v>70.5</v>
      </c>
      <c r="BG140">
        <v>68.5</v>
      </c>
      <c r="BH140">
        <v>68</v>
      </c>
      <c r="BI140">
        <v>68.5</v>
      </c>
      <c r="BJ140">
        <v>68</v>
      </c>
      <c r="BK140">
        <v>67</v>
      </c>
      <c r="BL140">
        <v>67</v>
      </c>
      <c r="BM140">
        <v>67</v>
      </c>
      <c r="BN140">
        <v>67</v>
      </c>
      <c r="BO140">
        <v>68.5</v>
      </c>
      <c r="BP140">
        <v>71.5</v>
      </c>
      <c r="BQ140">
        <v>72</v>
      </c>
      <c r="DN140">
        <v>20</v>
      </c>
      <c r="DO140">
        <v>21</v>
      </c>
    </row>
    <row r="141" spans="1:122" x14ac:dyDescent="0.3">
      <c r="A141" t="str">
        <f t="shared" si="3"/>
        <v>OtherDR-CBP, CPP, and ELRP_All Day Ahead_45153_18-20</v>
      </c>
      <c r="B141" t="s">
        <v>49</v>
      </c>
      <c r="C141" t="s">
        <v>234</v>
      </c>
      <c r="D141" t="s">
        <v>48</v>
      </c>
      <c r="E141" t="s">
        <v>48</v>
      </c>
      <c r="F141" t="s">
        <v>48</v>
      </c>
      <c r="G141" t="s">
        <v>84</v>
      </c>
      <c r="H141" t="s">
        <v>235</v>
      </c>
      <c r="I141" t="s">
        <v>48</v>
      </c>
      <c r="J141" t="s">
        <v>48</v>
      </c>
      <c r="K141" t="s">
        <v>204</v>
      </c>
      <c r="L141" s="22">
        <v>45153</v>
      </c>
      <c r="M141">
        <v>18</v>
      </c>
      <c r="N141">
        <v>20</v>
      </c>
      <c r="Q141">
        <v>1</v>
      </c>
      <c r="R141">
        <v>1</v>
      </c>
      <c r="S141">
        <v>0</v>
      </c>
      <c r="T141">
        <v>1</v>
      </c>
      <c r="U141">
        <v>0</v>
      </c>
      <c r="AT141">
        <v>79</v>
      </c>
      <c r="AU141">
        <v>79</v>
      </c>
      <c r="AV141">
        <v>79</v>
      </c>
      <c r="AW141">
        <v>76</v>
      </c>
      <c r="AX141">
        <v>76.5</v>
      </c>
      <c r="AY141">
        <v>76</v>
      </c>
      <c r="AZ141">
        <v>75</v>
      </c>
      <c r="BA141">
        <v>74.5</v>
      </c>
      <c r="BB141">
        <v>74</v>
      </c>
      <c r="BC141">
        <v>70.5</v>
      </c>
      <c r="BD141">
        <v>70</v>
      </c>
      <c r="BE141">
        <v>70</v>
      </c>
      <c r="BF141">
        <v>68.5</v>
      </c>
      <c r="BG141">
        <v>69</v>
      </c>
      <c r="BH141">
        <v>67</v>
      </c>
      <c r="BI141">
        <v>66</v>
      </c>
      <c r="BJ141">
        <v>66.5</v>
      </c>
      <c r="BK141">
        <v>67.5</v>
      </c>
      <c r="BL141">
        <v>68</v>
      </c>
      <c r="BM141">
        <v>70</v>
      </c>
      <c r="BN141">
        <v>72</v>
      </c>
      <c r="BO141">
        <v>75</v>
      </c>
      <c r="BP141">
        <v>77</v>
      </c>
      <c r="BQ141">
        <v>78</v>
      </c>
      <c r="DN141">
        <v>18</v>
      </c>
      <c r="DO141">
        <v>20</v>
      </c>
    </row>
    <row r="142" spans="1:122" x14ac:dyDescent="0.3">
      <c r="A142" t="str">
        <f t="shared" si="3"/>
        <v>OtherDR-CBP, CPP, and ELRP_All Day Ahead_45154_18-21</v>
      </c>
      <c r="B142" t="s">
        <v>49</v>
      </c>
      <c r="C142" t="s">
        <v>234</v>
      </c>
      <c r="D142" t="s">
        <v>48</v>
      </c>
      <c r="E142" t="s">
        <v>48</v>
      </c>
      <c r="F142" t="s">
        <v>48</v>
      </c>
      <c r="G142" t="s">
        <v>84</v>
      </c>
      <c r="H142" t="s">
        <v>235</v>
      </c>
      <c r="I142" t="s">
        <v>48</v>
      </c>
      <c r="J142" t="s">
        <v>48</v>
      </c>
      <c r="K142" t="s">
        <v>204</v>
      </c>
      <c r="L142" s="22">
        <v>45154</v>
      </c>
      <c r="M142">
        <v>18</v>
      </c>
      <c r="N142">
        <v>21</v>
      </c>
      <c r="Q142">
        <v>1</v>
      </c>
      <c r="R142">
        <v>1</v>
      </c>
      <c r="S142">
        <v>0</v>
      </c>
      <c r="T142">
        <v>1</v>
      </c>
      <c r="U142">
        <v>0</v>
      </c>
      <c r="AT142">
        <v>80</v>
      </c>
      <c r="AU142">
        <v>81</v>
      </c>
      <c r="AV142">
        <v>81</v>
      </c>
      <c r="AW142">
        <v>81</v>
      </c>
      <c r="AX142">
        <v>82</v>
      </c>
      <c r="AY142">
        <v>80</v>
      </c>
      <c r="AZ142">
        <v>78</v>
      </c>
      <c r="BA142">
        <v>77.5</v>
      </c>
      <c r="BB142">
        <v>75.5</v>
      </c>
      <c r="BC142">
        <v>75</v>
      </c>
      <c r="BD142">
        <v>74</v>
      </c>
      <c r="BE142">
        <v>73.5</v>
      </c>
      <c r="BF142">
        <v>72</v>
      </c>
      <c r="BG142">
        <v>70.75</v>
      </c>
      <c r="BH142">
        <v>69.25</v>
      </c>
      <c r="BI142">
        <v>69</v>
      </c>
      <c r="BJ142">
        <v>68</v>
      </c>
      <c r="BK142">
        <v>68</v>
      </c>
      <c r="BL142">
        <v>69.5</v>
      </c>
      <c r="BM142">
        <v>72</v>
      </c>
      <c r="BN142">
        <v>75</v>
      </c>
      <c r="BO142">
        <v>79.5</v>
      </c>
      <c r="BP142">
        <v>80</v>
      </c>
      <c r="BQ142">
        <v>80</v>
      </c>
      <c r="DN142">
        <v>18</v>
      </c>
      <c r="DO142">
        <v>21</v>
      </c>
    </row>
    <row r="143" spans="1:122" x14ac:dyDescent="0.3">
      <c r="A143" t="str">
        <f t="shared" si="3"/>
        <v>OtherDR-CBP, CPP, and ELRP_All Day Ahead_45166_19-20</v>
      </c>
      <c r="B143" t="s">
        <v>49</v>
      </c>
      <c r="C143" t="s">
        <v>234</v>
      </c>
      <c r="D143" t="s">
        <v>48</v>
      </c>
      <c r="E143" t="s">
        <v>48</v>
      </c>
      <c r="F143" t="s">
        <v>48</v>
      </c>
      <c r="G143" t="s">
        <v>84</v>
      </c>
      <c r="H143" t="s">
        <v>235</v>
      </c>
      <c r="I143" t="s">
        <v>48</v>
      </c>
      <c r="J143" t="s">
        <v>48</v>
      </c>
      <c r="K143" t="s">
        <v>204</v>
      </c>
      <c r="L143" s="22">
        <v>45166</v>
      </c>
      <c r="M143">
        <v>19</v>
      </c>
      <c r="N143">
        <v>20</v>
      </c>
      <c r="Q143">
        <v>1</v>
      </c>
      <c r="R143">
        <v>1</v>
      </c>
      <c r="S143">
        <v>0</v>
      </c>
      <c r="T143">
        <v>1</v>
      </c>
      <c r="U143">
        <v>0</v>
      </c>
      <c r="AT143">
        <v>89.5</v>
      </c>
      <c r="AU143">
        <v>88</v>
      </c>
      <c r="AV143">
        <v>86</v>
      </c>
      <c r="AW143">
        <v>84.5</v>
      </c>
      <c r="AX143">
        <v>82.5</v>
      </c>
      <c r="AY143">
        <v>80</v>
      </c>
      <c r="AZ143">
        <v>77</v>
      </c>
      <c r="BA143">
        <v>75</v>
      </c>
      <c r="BB143">
        <v>73</v>
      </c>
      <c r="BC143">
        <v>70.5</v>
      </c>
      <c r="BD143">
        <v>70</v>
      </c>
      <c r="BE143">
        <v>68.5</v>
      </c>
      <c r="BF143">
        <v>68.5</v>
      </c>
      <c r="BG143">
        <v>68</v>
      </c>
      <c r="BH143">
        <v>68.5</v>
      </c>
      <c r="BI143">
        <v>71.5</v>
      </c>
      <c r="BJ143">
        <v>73</v>
      </c>
      <c r="BK143">
        <v>73.5</v>
      </c>
      <c r="BL143">
        <v>76</v>
      </c>
      <c r="BM143">
        <v>78.5</v>
      </c>
      <c r="BN143">
        <v>82.5</v>
      </c>
      <c r="BO143">
        <v>86</v>
      </c>
      <c r="BP143">
        <v>89</v>
      </c>
      <c r="BQ143">
        <v>90.5</v>
      </c>
      <c r="DN143">
        <v>19</v>
      </c>
      <c r="DO143">
        <v>20</v>
      </c>
    </row>
    <row r="144" spans="1:122" hidden="1" x14ac:dyDescent="0.3">
      <c r="A144" t="str">
        <f t="shared" si="3"/>
        <v>Size_Grp-20 to 199.99 kW_All Day Ahead_45134_20-21</v>
      </c>
      <c r="B144" t="s">
        <v>49</v>
      </c>
      <c r="C144" t="s">
        <v>199</v>
      </c>
      <c r="D144" t="s">
        <v>48</v>
      </c>
      <c r="E144" t="s">
        <v>48</v>
      </c>
      <c r="F144" t="s">
        <v>48</v>
      </c>
      <c r="G144" t="s">
        <v>84</v>
      </c>
      <c r="H144" t="s">
        <v>48</v>
      </c>
      <c r="I144" t="s">
        <v>48</v>
      </c>
      <c r="J144" t="s">
        <v>88</v>
      </c>
      <c r="K144" t="s">
        <v>204</v>
      </c>
      <c r="L144" s="22">
        <v>45134</v>
      </c>
      <c r="M144">
        <v>20</v>
      </c>
      <c r="N144">
        <v>21</v>
      </c>
      <c r="O144">
        <v>67</v>
      </c>
      <c r="P144">
        <v>65</v>
      </c>
      <c r="Q144">
        <v>1</v>
      </c>
      <c r="R144">
        <v>0</v>
      </c>
      <c r="S144">
        <v>0</v>
      </c>
      <c r="T144">
        <v>0</v>
      </c>
      <c r="U144">
        <v>0</v>
      </c>
      <c r="V144">
        <v>1510.4685999999999</v>
      </c>
      <c r="W144">
        <v>1480.8649</v>
      </c>
      <c r="X144">
        <v>1387.2505000000001</v>
      </c>
      <c r="Y144">
        <v>1397.4345000000001</v>
      </c>
      <c r="Z144">
        <v>1467.1763000000001</v>
      </c>
      <c r="AA144">
        <v>1624.7809</v>
      </c>
      <c r="AB144">
        <v>2316.4270999999999</v>
      </c>
      <c r="AC144">
        <v>3487.9994000000002</v>
      </c>
      <c r="AD144">
        <v>4186.4279999999999</v>
      </c>
      <c r="AE144">
        <v>4234.3588</v>
      </c>
      <c r="AF144">
        <v>4953.5057999999999</v>
      </c>
      <c r="AG144">
        <v>5167.576</v>
      </c>
      <c r="AH144">
        <v>5652.9034000000001</v>
      </c>
      <c r="AI144">
        <v>5726.1292000000003</v>
      </c>
      <c r="AJ144">
        <v>5570.0088999999998</v>
      </c>
      <c r="AK144">
        <v>5615.0329000000002</v>
      </c>
      <c r="AL144">
        <v>5964.7523000000001</v>
      </c>
      <c r="AM144">
        <v>6420.1462000000001</v>
      </c>
      <c r="AN144">
        <v>6243.1424999999999</v>
      </c>
      <c r="AO144">
        <v>4636.8122999999996</v>
      </c>
      <c r="AP144">
        <v>4161.3185000000003</v>
      </c>
      <c r="AQ144">
        <v>3126.0963000000002</v>
      </c>
      <c r="AR144">
        <v>1919.2098000000001</v>
      </c>
      <c r="AS144">
        <v>1424.42</v>
      </c>
      <c r="AT144">
        <v>76.03125</v>
      </c>
      <c r="AU144">
        <v>76.292308000000006</v>
      </c>
      <c r="AV144">
        <v>76.599999999999994</v>
      </c>
      <c r="AW144">
        <v>77.030769000000006</v>
      </c>
      <c r="AX144">
        <v>75.692307999999997</v>
      </c>
      <c r="AY144">
        <v>74.138462000000004</v>
      </c>
      <c r="AZ144">
        <v>72.599999999999994</v>
      </c>
      <c r="BA144">
        <v>72.246154000000004</v>
      </c>
      <c r="BB144">
        <v>72.092308000000003</v>
      </c>
      <c r="BC144">
        <v>71.661537999999993</v>
      </c>
      <c r="BD144">
        <v>71.215384999999998</v>
      </c>
      <c r="BE144">
        <v>71.507692000000006</v>
      </c>
      <c r="BF144">
        <v>71.076922999999994</v>
      </c>
      <c r="BG144">
        <v>71.738461999999998</v>
      </c>
      <c r="BH144">
        <v>71.246154000000004</v>
      </c>
      <c r="BI144">
        <v>71.492307999999994</v>
      </c>
      <c r="BJ144">
        <v>71.107692</v>
      </c>
      <c r="BK144">
        <v>71.676923000000002</v>
      </c>
      <c r="BL144">
        <v>72.861537999999996</v>
      </c>
      <c r="BM144">
        <v>73.592308000000003</v>
      </c>
      <c r="BN144">
        <v>74.153846000000001</v>
      </c>
      <c r="BO144">
        <v>73.538461999999996</v>
      </c>
      <c r="BP144">
        <v>73.359375</v>
      </c>
      <c r="BQ144">
        <v>74.3125</v>
      </c>
      <c r="BR144">
        <v>-5.282089</v>
      </c>
      <c r="BS144">
        <v>-16.695219999999999</v>
      </c>
      <c r="BT144">
        <v>40.985579999999999</v>
      </c>
      <c r="BU144">
        <v>93.857100000000003</v>
      </c>
      <c r="BV144">
        <v>116.0856</v>
      </c>
      <c r="BW144">
        <v>152.69069999999999</v>
      </c>
      <c r="BX144">
        <v>136.71119999999999</v>
      </c>
      <c r="BY144">
        <v>-165.97290000000001</v>
      </c>
      <c r="BZ144">
        <v>-282.41489999999999</v>
      </c>
      <c r="CA144">
        <v>-7.6894099999999996</v>
      </c>
      <c r="CB144">
        <v>-41.783169999999998</v>
      </c>
      <c r="CC144">
        <v>12.45787</v>
      </c>
      <c r="CD144">
        <v>-36.853700000000003</v>
      </c>
      <c r="CE144">
        <v>52.244340000000001</v>
      </c>
      <c r="CF144">
        <v>250.42850000000001</v>
      </c>
      <c r="CG144">
        <v>133.30189999999999</v>
      </c>
      <c r="CH144">
        <v>-61.712560000000003</v>
      </c>
      <c r="CI144">
        <v>-190.98920000000001</v>
      </c>
      <c r="CJ144">
        <v>-164.6454</v>
      </c>
      <c r="CK144">
        <v>1185.721</v>
      </c>
      <c r="CL144">
        <v>562.86649999999997</v>
      </c>
      <c r="CM144">
        <v>-202.1695</v>
      </c>
      <c r="CN144">
        <v>87.398660000000007</v>
      </c>
      <c r="CO144">
        <v>102.2419</v>
      </c>
      <c r="CP144">
        <v>4293.3310000000001</v>
      </c>
      <c r="CQ144">
        <v>3039.3560000000002</v>
      </c>
      <c r="CR144">
        <v>1232.3510000000001</v>
      </c>
      <c r="CS144">
        <v>1155.1790000000001</v>
      </c>
      <c r="CT144">
        <v>1139.8240000000001</v>
      </c>
      <c r="CU144">
        <v>985.42129999999997</v>
      </c>
      <c r="CV144">
        <v>1298.5609999999999</v>
      </c>
      <c r="CW144">
        <v>1785.3150000000001</v>
      </c>
      <c r="CX144">
        <v>2426.1370000000002</v>
      </c>
      <c r="CY144">
        <v>3897.6350000000002</v>
      </c>
      <c r="CZ144">
        <v>3327.0880000000002</v>
      </c>
      <c r="DA144">
        <v>3389.3890000000001</v>
      </c>
      <c r="DB144">
        <v>2013.5450000000001</v>
      </c>
      <c r="DC144">
        <v>5202.2730000000001</v>
      </c>
      <c r="DD144">
        <v>6884.0389999999998</v>
      </c>
      <c r="DE144">
        <v>3691.6990000000001</v>
      </c>
      <c r="DF144">
        <v>4351.9639999999999</v>
      </c>
      <c r="DG144">
        <v>8103.4530000000004</v>
      </c>
      <c r="DH144">
        <v>4406.4380000000001</v>
      </c>
      <c r="DI144">
        <v>6810.7669999999998</v>
      </c>
      <c r="DJ144">
        <v>4490.6329999999998</v>
      </c>
      <c r="DK144">
        <v>749.51859999999999</v>
      </c>
      <c r="DL144">
        <v>231.03620000000001</v>
      </c>
      <c r="DM144">
        <v>537.8723</v>
      </c>
      <c r="DN144">
        <v>20</v>
      </c>
      <c r="DO144">
        <v>21</v>
      </c>
      <c r="DP144">
        <v>67</v>
      </c>
      <c r="DQ144">
        <v>1.249071</v>
      </c>
      <c r="DR144">
        <v>1.2490714000000001</v>
      </c>
    </row>
    <row r="145" spans="1:122" hidden="1" x14ac:dyDescent="0.3">
      <c r="A145" t="str">
        <f t="shared" si="3"/>
        <v>Size_Grp-20 to 199.99 kW_All Day Ahead_45135_20-21</v>
      </c>
      <c r="B145" t="s">
        <v>49</v>
      </c>
      <c r="C145" t="s">
        <v>199</v>
      </c>
      <c r="D145" t="s">
        <v>48</v>
      </c>
      <c r="E145" t="s">
        <v>48</v>
      </c>
      <c r="F145" t="s">
        <v>48</v>
      </c>
      <c r="G145" t="s">
        <v>84</v>
      </c>
      <c r="H145" t="s">
        <v>48</v>
      </c>
      <c r="I145" t="s">
        <v>48</v>
      </c>
      <c r="J145" t="s">
        <v>88</v>
      </c>
      <c r="K145" t="s">
        <v>204</v>
      </c>
      <c r="L145" s="22">
        <v>45135</v>
      </c>
      <c r="M145">
        <v>20</v>
      </c>
      <c r="N145">
        <v>21</v>
      </c>
      <c r="O145">
        <v>67</v>
      </c>
      <c r="P145">
        <v>65</v>
      </c>
      <c r="Q145">
        <v>1</v>
      </c>
      <c r="R145">
        <v>0</v>
      </c>
      <c r="S145">
        <v>0</v>
      </c>
      <c r="T145">
        <v>0</v>
      </c>
      <c r="U145">
        <v>0</v>
      </c>
      <c r="V145">
        <v>1303.9231</v>
      </c>
      <c r="W145">
        <v>1327.9606000000001</v>
      </c>
      <c r="X145">
        <v>1340.6391000000001</v>
      </c>
      <c r="Y145">
        <v>1319.7351000000001</v>
      </c>
      <c r="Z145">
        <v>1443.6334999999999</v>
      </c>
      <c r="AA145">
        <v>1546.4012</v>
      </c>
      <c r="AB145">
        <v>2168.5942</v>
      </c>
      <c r="AC145">
        <v>3491.1534999999999</v>
      </c>
      <c r="AD145">
        <v>4270.5388000000003</v>
      </c>
      <c r="AE145">
        <v>4211.0015000000003</v>
      </c>
      <c r="AF145">
        <v>4973.3996999999999</v>
      </c>
      <c r="AG145">
        <v>5117.1508000000003</v>
      </c>
      <c r="AH145">
        <v>5140.7348000000002</v>
      </c>
      <c r="AI145">
        <v>5187.0369000000001</v>
      </c>
      <c r="AJ145">
        <v>4923.9228000000003</v>
      </c>
      <c r="AK145">
        <v>5201.0348000000004</v>
      </c>
      <c r="AL145">
        <v>5403.3334999999997</v>
      </c>
      <c r="AM145">
        <v>5840.1323000000002</v>
      </c>
      <c r="AN145">
        <v>6433.9171999999999</v>
      </c>
      <c r="AO145">
        <v>4678.1873999999998</v>
      </c>
      <c r="AP145">
        <v>4593.1489000000001</v>
      </c>
      <c r="AQ145">
        <v>3368.2446</v>
      </c>
      <c r="AR145">
        <v>2047.1283000000001</v>
      </c>
      <c r="AS145">
        <v>1634.3052</v>
      </c>
      <c r="AT145">
        <v>73.076922999999994</v>
      </c>
      <c r="AU145">
        <v>74</v>
      </c>
      <c r="AV145">
        <v>73.938462000000001</v>
      </c>
      <c r="AW145">
        <v>72.892308</v>
      </c>
      <c r="AX145">
        <v>72.847458000000003</v>
      </c>
      <c r="AY145">
        <v>71.932203000000001</v>
      </c>
      <c r="AZ145">
        <v>71.559321999999995</v>
      </c>
      <c r="BA145">
        <v>71.307692000000003</v>
      </c>
      <c r="BB145">
        <v>72.123076999999995</v>
      </c>
      <c r="BC145">
        <v>72.015384999999995</v>
      </c>
      <c r="BD145">
        <v>71.492307999999994</v>
      </c>
      <c r="BE145">
        <v>71.276922999999996</v>
      </c>
      <c r="BF145">
        <v>70.246154000000004</v>
      </c>
      <c r="BG145">
        <v>69.184614999999994</v>
      </c>
      <c r="BH145">
        <v>68.769231000000005</v>
      </c>
      <c r="BI145">
        <v>69.430768999999998</v>
      </c>
      <c r="BJ145">
        <v>69.538461999999996</v>
      </c>
      <c r="BK145">
        <v>70.492307999999994</v>
      </c>
      <c r="BL145">
        <v>71.323076999999998</v>
      </c>
      <c r="BM145">
        <v>71.830769000000004</v>
      </c>
      <c r="BN145">
        <v>71.461538000000004</v>
      </c>
      <c r="BO145">
        <v>71</v>
      </c>
      <c r="BP145">
        <v>71.8</v>
      </c>
      <c r="BQ145">
        <v>72.030769000000006</v>
      </c>
      <c r="BR145">
        <v>-3.3812600000000002</v>
      </c>
      <c r="BS145">
        <v>-16.695229999999999</v>
      </c>
      <c r="BT145">
        <v>40.985579999999999</v>
      </c>
      <c r="BU145">
        <v>93.857110000000006</v>
      </c>
      <c r="BV145">
        <v>116.0856</v>
      </c>
      <c r="BW145">
        <v>152.69069999999999</v>
      </c>
      <c r="BX145">
        <v>136.71119999999999</v>
      </c>
      <c r="BY145">
        <v>-165.97290000000001</v>
      </c>
      <c r="BZ145">
        <v>-282.41489999999999</v>
      </c>
      <c r="CA145">
        <v>-7.6894130000000001</v>
      </c>
      <c r="CB145">
        <v>-41.783200000000001</v>
      </c>
      <c r="CC145">
        <v>12.45778</v>
      </c>
      <c r="CD145">
        <v>-36.853619999999999</v>
      </c>
      <c r="CE145">
        <v>52.244259999999997</v>
      </c>
      <c r="CF145">
        <v>250.42850000000001</v>
      </c>
      <c r="CG145">
        <v>133.30189999999999</v>
      </c>
      <c r="CH145">
        <v>-61.712589999999999</v>
      </c>
      <c r="CI145">
        <v>-190.98920000000001</v>
      </c>
      <c r="CJ145">
        <v>-164.64529999999999</v>
      </c>
      <c r="CK145">
        <v>1185.721</v>
      </c>
      <c r="CL145">
        <v>562.86649999999997</v>
      </c>
      <c r="CM145">
        <v>-202.1695</v>
      </c>
      <c r="CN145">
        <v>87.398669999999996</v>
      </c>
      <c r="CO145">
        <v>102.2419</v>
      </c>
      <c r="CP145">
        <v>4337.1559999999999</v>
      </c>
      <c r="CQ145">
        <v>3030.0520000000001</v>
      </c>
      <c r="CR145">
        <v>1230.3430000000001</v>
      </c>
      <c r="CS145">
        <v>1131.8889999999999</v>
      </c>
      <c r="CT145">
        <v>1166.27</v>
      </c>
      <c r="CU145">
        <v>992.00199999999995</v>
      </c>
      <c r="CV145">
        <v>1315.7719999999999</v>
      </c>
      <c r="CW145">
        <v>1761.329</v>
      </c>
      <c r="CX145">
        <v>2418.5630000000001</v>
      </c>
      <c r="CY145">
        <v>3844.2289999999998</v>
      </c>
      <c r="CZ145">
        <v>3344.1309999999999</v>
      </c>
      <c r="DA145">
        <v>3347.739</v>
      </c>
      <c r="DB145">
        <v>2013.499</v>
      </c>
      <c r="DC145">
        <v>5231.4920000000002</v>
      </c>
      <c r="DD145">
        <v>6695.1949999999997</v>
      </c>
      <c r="DE145">
        <v>3775.326</v>
      </c>
      <c r="DF145">
        <v>4698.3639999999996</v>
      </c>
      <c r="DG145">
        <v>8227.8950000000004</v>
      </c>
      <c r="DH145">
        <v>4570.9579999999996</v>
      </c>
      <c r="DI145">
        <v>6595.152</v>
      </c>
      <c r="DJ145">
        <v>4634.9679999999998</v>
      </c>
      <c r="DK145">
        <v>788.69780000000003</v>
      </c>
      <c r="DL145">
        <v>257.44499999999999</v>
      </c>
      <c r="DM145">
        <v>579.27549999999997</v>
      </c>
      <c r="DN145">
        <v>20</v>
      </c>
      <c r="DO145">
        <v>21</v>
      </c>
      <c r="DP145">
        <v>67</v>
      </c>
      <c r="DQ145">
        <v>1.249071</v>
      </c>
      <c r="DR145">
        <v>1.2490714000000001</v>
      </c>
    </row>
    <row r="146" spans="1:122" hidden="1" x14ac:dyDescent="0.3">
      <c r="A146" t="str">
        <f t="shared" si="3"/>
        <v>Size_Grp-20 to 199.99 kW_All Day Ahead_45153_18-19</v>
      </c>
      <c r="B146" t="s">
        <v>49</v>
      </c>
      <c r="C146" t="s">
        <v>199</v>
      </c>
      <c r="D146" t="s">
        <v>48</v>
      </c>
      <c r="E146" t="s">
        <v>48</v>
      </c>
      <c r="F146" t="s">
        <v>48</v>
      </c>
      <c r="G146" t="s">
        <v>84</v>
      </c>
      <c r="H146" t="s">
        <v>48</v>
      </c>
      <c r="I146" t="s">
        <v>48</v>
      </c>
      <c r="J146" t="s">
        <v>88</v>
      </c>
      <c r="K146" t="s">
        <v>204</v>
      </c>
      <c r="L146" s="22">
        <v>45153</v>
      </c>
      <c r="M146">
        <v>18</v>
      </c>
      <c r="N146">
        <v>19</v>
      </c>
      <c r="O146">
        <v>95</v>
      </c>
      <c r="P146">
        <v>94</v>
      </c>
      <c r="Q146">
        <v>2</v>
      </c>
      <c r="R146">
        <v>0</v>
      </c>
      <c r="S146">
        <v>0</v>
      </c>
      <c r="T146">
        <v>0</v>
      </c>
      <c r="U146">
        <v>0</v>
      </c>
      <c r="V146">
        <v>2976.2066</v>
      </c>
      <c r="W146">
        <v>2850.5971</v>
      </c>
      <c r="X146">
        <v>2864.991</v>
      </c>
      <c r="Y146">
        <v>2954.0147000000002</v>
      </c>
      <c r="Z146">
        <v>3170.5628999999999</v>
      </c>
      <c r="AA146">
        <v>3513.2438999999999</v>
      </c>
      <c r="AB146">
        <v>4264.8607000000002</v>
      </c>
      <c r="AC146">
        <v>5214.1990999999998</v>
      </c>
      <c r="AD146">
        <v>6147.5342000000001</v>
      </c>
      <c r="AE146">
        <v>6555.7766000000001</v>
      </c>
      <c r="AF146">
        <v>7122.9350999999997</v>
      </c>
      <c r="AG146">
        <v>7345.1819999999998</v>
      </c>
      <c r="AH146">
        <v>7604.3053</v>
      </c>
      <c r="AI146">
        <v>7887.6877999999997</v>
      </c>
      <c r="AJ146">
        <v>7959.8882000000003</v>
      </c>
      <c r="AK146">
        <v>8238.3166000000001</v>
      </c>
      <c r="AL146">
        <v>8537.4369999999999</v>
      </c>
      <c r="AM146">
        <v>7021.4081999999999</v>
      </c>
      <c r="AN146">
        <v>7363.1903000000002</v>
      </c>
      <c r="AO146">
        <v>7641.7340000000004</v>
      </c>
      <c r="AP146">
        <v>7345.5495000000001</v>
      </c>
      <c r="AQ146">
        <v>5258.1162000000004</v>
      </c>
      <c r="AR146">
        <v>4045.2894000000001</v>
      </c>
      <c r="AS146">
        <v>3349.5356000000002</v>
      </c>
      <c r="AT146">
        <v>72.656458999999998</v>
      </c>
      <c r="AU146">
        <v>73.643860000000004</v>
      </c>
      <c r="AV146">
        <v>74.652631999999997</v>
      </c>
      <c r="AW146">
        <v>74.426474999999996</v>
      </c>
      <c r="AX146">
        <v>74.851515000000006</v>
      </c>
      <c r="AY146">
        <v>74.796650999999997</v>
      </c>
      <c r="AZ146">
        <v>75.623020999999994</v>
      </c>
      <c r="BA146">
        <v>75.778362999999999</v>
      </c>
      <c r="BB146">
        <v>74.133971000000003</v>
      </c>
      <c r="BC146">
        <v>72.217544000000004</v>
      </c>
      <c r="BD146">
        <v>71.855821000000006</v>
      </c>
      <c r="BE146">
        <v>70.994895999999997</v>
      </c>
      <c r="BF146">
        <v>70.006379999999993</v>
      </c>
      <c r="BG146">
        <v>69.964115000000007</v>
      </c>
      <c r="BH146">
        <v>69.336842000000004</v>
      </c>
      <c r="BI146">
        <v>68.083412999999993</v>
      </c>
      <c r="BJ146">
        <v>68.296970000000002</v>
      </c>
      <c r="BK146">
        <v>68.543222</v>
      </c>
      <c r="BL146">
        <v>68.374640999999997</v>
      </c>
      <c r="BM146">
        <v>68.939712999999998</v>
      </c>
      <c r="BN146">
        <v>69.207018000000005</v>
      </c>
      <c r="BO146">
        <v>70.049441999999999</v>
      </c>
      <c r="BP146">
        <v>70.954864000000001</v>
      </c>
      <c r="BQ146">
        <v>71.677671000000004</v>
      </c>
      <c r="BR146">
        <v>47.513249999999999</v>
      </c>
      <c r="BS146">
        <v>118.4212</v>
      </c>
      <c r="BT146">
        <v>106.31019999999999</v>
      </c>
      <c r="BU146">
        <v>53.687449999999998</v>
      </c>
      <c r="BV146">
        <v>31.389289999999999</v>
      </c>
      <c r="BW146">
        <v>148.7363</v>
      </c>
      <c r="BX146">
        <v>10.618919999999999</v>
      </c>
      <c r="BY146">
        <v>18.025680000000001</v>
      </c>
      <c r="BZ146">
        <v>-141.07249999999999</v>
      </c>
      <c r="CA146">
        <v>-134.43889999999999</v>
      </c>
      <c r="CB146">
        <v>-23.267720000000001</v>
      </c>
      <c r="CC146">
        <v>90.227930000000001</v>
      </c>
      <c r="CD146">
        <v>30.654260000000001</v>
      </c>
      <c r="CE146">
        <v>-129.99850000000001</v>
      </c>
      <c r="CF146">
        <v>-138.80799999999999</v>
      </c>
      <c r="CG146">
        <v>-348.26929999999999</v>
      </c>
      <c r="CH146">
        <v>-506.78370000000001</v>
      </c>
      <c r="CI146">
        <v>1405.4760000000001</v>
      </c>
      <c r="CJ146">
        <v>1165.0640000000001</v>
      </c>
      <c r="CK146">
        <v>536.05949999999996</v>
      </c>
      <c r="CL146">
        <v>-304.74509999999998</v>
      </c>
      <c r="CM146">
        <v>-31.27777</v>
      </c>
      <c r="CN146">
        <v>4.5303180000000003</v>
      </c>
      <c r="CO146">
        <v>13.96809</v>
      </c>
      <c r="CP146">
        <v>649.59320000000002</v>
      </c>
      <c r="CQ146">
        <v>696.17470000000003</v>
      </c>
      <c r="CR146">
        <v>631.94029999999998</v>
      </c>
      <c r="CS146">
        <v>506.66609999999997</v>
      </c>
      <c r="CT146">
        <v>418.94220000000001</v>
      </c>
      <c r="CU146">
        <v>366.33949999999999</v>
      </c>
      <c r="CV146">
        <v>347.18720000000002</v>
      </c>
      <c r="CW146">
        <v>461.93329999999997</v>
      </c>
      <c r="CX146">
        <v>640.12860000000001</v>
      </c>
      <c r="CY146">
        <v>700.19399999999996</v>
      </c>
      <c r="CZ146">
        <v>564.56489999999997</v>
      </c>
      <c r="DA146">
        <v>309.18279999999999</v>
      </c>
      <c r="DB146">
        <v>237.3066</v>
      </c>
      <c r="DC146">
        <v>586.21259999999995</v>
      </c>
      <c r="DD146">
        <v>892.45500000000004</v>
      </c>
      <c r="DE146">
        <v>1392.5809999999999</v>
      </c>
      <c r="DF146">
        <v>1968.3330000000001</v>
      </c>
      <c r="DG146">
        <v>2125.5169999999998</v>
      </c>
      <c r="DH146">
        <v>1737.952</v>
      </c>
      <c r="DI146">
        <v>2173.277</v>
      </c>
      <c r="DJ146">
        <v>1685.5820000000001</v>
      </c>
      <c r="DK146">
        <v>354.19139999999999</v>
      </c>
      <c r="DL146">
        <v>100.2526</v>
      </c>
      <c r="DM146">
        <v>248.01689999999999</v>
      </c>
      <c r="DN146">
        <v>18</v>
      </c>
      <c r="DO146">
        <v>20</v>
      </c>
      <c r="DP146">
        <v>95</v>
      </c>
      <c r="DQ146">
        <v>2.060371</v>
      </c>
      <c r="DR146">
        <v>2.0603715</v>
      </c>
    </row>
    <row r="147" spans="1:122" hidden="1" x14ac:dyDescent="0.3">
      <c r="A147" t="str">
        <f t="shared" si="3"/>
        <v>Size_Grp-20 to 199.99 kW_All Day Ahead_45154_18-21</v>
      </c>
      <c r="B147" t="s">
        <v>49</v>
      </c>
      <c r="C147" t="s">
        <v>199</v>
      </c>
      <c r="D147" t="s">
        <v>48</v>
      </c>
      <c r="E147" t="s">
        <v>48</v>
      </c>
      <c r="F147" t="s">
        <v>48</v>
      </c>
      <c r="G147" t="s">
        <v>84</v>
      </c>
      <c r="H147" t="s">
        <v>48</v>
      </c>
      <c r="I147" t="s">
        <v>48</v>
      </c>
      <c r="J147" t="s">
        <v>88</v>
      </c>
      <c r="K147" t="s">
        <v>204</v>
      </c>
      <c r="L147" s="22">
        <v>45154</v>
      </c>
      <c r="M147">
        <v>18</v>
      </c>
      <c r="N147">
        <v>21</v>
      </c>
      <c r="O147">
        <v>95</v>
      </c>
      <c r="P147">
        <v>94</v>
      </c>
      <c r="Q147">
        <v>2</v>
      </c>
      <c r="R147">
        <v>0</v>
      </c>
      <c r="S147">
        <v>0</v>
      </c>
      <c r="T147">
        <v>0</v>
      </c>
      <c r="U147">
        <v>0</v>
      </c>
      <c r="V147">
        <v>2975.5223999999998</v>
      </c>
      <c r="W147">
        <v>2899.5789</v>
      </c>
      <c r="X147">
        <v>2847.3688999999999</v>
      </c>
      <c r="Y147">
        <v>2903.0214000000001</v>
      </c>
      <c r="Z147">
        <v>3088.9726999999998</v>
      </c>
      <c r="AA147">
        <v>3522.9081000000001</v>
      </c>
      <c r="AB147">
        <v>4367.4660999999996</v>
      </c>
      <c r="AC147">
        <v>5598.5757000000003</v>
      </c>
      <c r="AD147">
        <v>6391.1561000000002</v>
      </c>
      <c r="AE147">
        <v>6775.8702999999996</v>
      </c>
      <c r="AF147">
        <v>7795.9355999999998</v>
      </c>
      <c r="AG147">
        <v>7987.3955999999998</v>
      </c>
      <c r="AH147">
        <v>8161.3697000000002</v>
      </c>
      <c r="AI147">
        <v>8277.9259999999995</v>
      </c>
      <c r="AJ147">
        <v>8467.9488000000001</v>
      </c>
      <c r="AK147">
        <v>8677.2117999999991</v>
      </c>
      <c r="AL147">
        <v>8835.8395999999993</v>
      </c>
      <c r="AM147">
        <v>6922.0897999999997</v>
      </c>
      <c r="AN147">
        <v>7699.6175999999996</v>
      </c>
      <c r="AO147">
        <v>7770.7020000000002</v>
      </c>
      <c r="AP147">
        <v>6510.9926999999998</v>
      </c>
      <c r="AQ147">
        <v>5752.9566999999997</v>
      </c>
      <c r="AR147">
        <v>4141.1217999999999</v>
      </c>
      <c r="AS147">
        <v>3389.1774</v>
      </c>
      <c r="AT147">
        <v>75.064912000000007</v>
      </c>
      <c r="AU147">
        <v>77.723285000000004</v>
      </c>
      <c r="AV147">
        <v>78.195374999999999</v>
      </c>
      <c r="AW147">
        <v>78.172408000000004</v>
      </c>
      <c r="AX147">
        <v>78.851037000000005</v>
      </c>
      <c r="AY147">
        <v>78.104466000000002</v>
      </c>
      <c r="AZ147">
        <v>78.251514999999998</v>
      </c>
      <c r="BA147">
        <v>77.995215000000002</v>
      </c>
      <c r="BB147">
        <v>75.612919000000005</v>
      </c>
      <c r="BC147">
        <v>74.686442999999997</v>
      </c>
      <c r="BD147">
        <v>73.569856000000001</v>
      </c>
      <c r="BE147">
        <v>73.388436999999996</v>
      </c>
      <c r="BF147">
        <v>72.218979000000004</v>
      </c>
      <c r="BG147">
        <v>71.555120000000002</v>
      </c>
      <c r="BH147">
        <v>70.807882000000006</v>
      </c>
      <c r="BI147">
        <v>69.828868</v>
      </c>
      <c r="BJ147">
        <v>70.039558999999997</v>
      </c>
      <c r="BK147">
        <v>70.451297999999994</v>
      </c>
      <c r="BL147">
        <v>70.104094000000003</v>
      </c>
      <c r="BM147">
        <v>70.844019000000003</v>
      </c>
      <c r="BN147">
        <v>71.463317000000004</v>
      </c>
      <c r="BO147">
        <v>72.593779999999995</v>
      </c>
      <c r="BP147">
        <v>73.923764000000006</v>
      </c>
      <c r="BQ147">
        <v>74.975598000000005</v>
      </c>
      <c r="BR147">
        <v>34.16113</v>
      </c>
      <c r="BS147">
        <v>41.633929999999999</v>
      </c>
      <c r="BT147">
        <v>104.6823</v>
      </c>
      <c r="BU147">
        <v>95.003770000000003</v>
      </c>
      <c r="BV147">
        <v>113.4693</v>
      </c>
      <c r="BW147">
        <v>157.47569999999999</v>
      </c>
      <c r="BX147">
        <v>33.622369999999997</v>
      </c>
      <c r="BY147">
        <v>-123.9823</v>
      </c>
      <c r="BZ147">
        <v>-145.8237</v>
      </c>
      <c r="CA147">
        <v>-42.625369999999997</v>
      </c>
      <c r="CB147">
        <v>-129.47309999999999</v>
      </c>
      <c r="CC147">
        <v>39.769309999999997</v>
      </c>
      <c r="CD147">
        <v>63.264020000000002</v>
      </c>
      <c r="CE147">
        <v>56.764710000000001</v>
      </c>
      <c r="CF147">
        <v>-63.692030000000003</v>
      </c>
      <c r="CG147">
        <v>-217.7911</v>
      </c>
      <c r="CH147">
        <v>-192.91749999999999</v>
      </c>
      <c r="CI147">
        <v>2034.3150000000001</v>
      </c>
      <c r="CJ147">
        <v>1296.7059999999999</v>
      </c>
      <c r="CK147">
        <v>805.47379999999998</v>
      </c>
      <c r="CL147">
        <v>863.26679999999999</v>
      </c>
      <c r="CM147">
        <v>-244.94159999999999</v>
      </c>
      <c r="CN147">
        <v>106.7235</v>
      </c>
      <c r="CO147">
        <v>111.67400000000001</v>
      </c>
      <c r="CP147">
        <v>527.50840000000005</v>
      </c>
      <c r="CQ147">
        <v>521.9941</v>
      </c>
      <c r="CR147">
        <v>514.83109999999999</v>
      </c>
      <c r="CS147">
        <v>414.95760000000001</v>
      </c>
      <c r="CT147">
        <v>327.56360000000001</v>
      </c>
      <c r="CU147">
        <v>291.98869999999999</v>
      </c>
      <c r="CV147">
        <v>326.71530000000001</v>
      </c>
      <c r="CW147">
        <v>423.51760000000002</v>
      </c>
      <c r="CX147">
        <v>555.76869999999997</v>
      </c>
      <c r="CY147">
        <v>957.11789999999996</v>
      </c>
      <c r="CZ147">
        <v>672.07169999999996</v>
      </c>
      <c r="DA147">
        <v>437.83370000000002</v>
      </c>
      <c r="DB147">
        <v>253.89169999999999</v>
      </c>
      <c r="DC147">
        <v>507.22219999999999</v>
      </c>
      <c r="DD147">
        <v>787.83320000000003</v>
      </c>
      <c r="DE147">
        <v>1343.095</v>
      </c>
      <c r="DF147">
        <v>1861.4680000000001</v>
      </c>
      <c r="DG147">
        <v>1890.665</v>
      </c>
      <c r="DH147">
        <v>1896.702</v>
      </c>
      <c r="DI147">
        <v>2275.808</v>
      </c>
      <c r="DJ147">
        <v>1725.932</v>
      </c>
      <c r="DK147">
        <v>345.63440000000003</v>
      </c>
      <c r="DL147">
        <v>98.87782</v>
      </c>
      <c r="DM147">
        <v>235.06610000000001</v>
      </c>
      <c r="DN147">
        <v>18</v>
      </c>
      <c r="DO147">
        <v>21</v>
      </c>
      <c r="DP147">
        <v>95</v>
      </c>
      <c r="DQ147">
        <v>2.060371</v>
      </c>
      <c r="DR147">
        <v>2.0603715</v>
      </c>
    </row>
    <row r="148" spans="1:122" hidden="1" x14ac:dyDescent="0.3">
      <c r="A148" t="str">
        <f t="shared" si="3"/>
        <v>Size_Grp-20 to 199.99 kW_All Day Ahead_45166_19-20</v>
      </c>
      <c r="B148" t="s">
        <v>49</v>
      </c>
      <c r="C148" t="s">
        <v>199</v>
      </c>
      <c r="D148" t="s">
        <v>48</v>
      </c>
      <c r="E148" t="s">
        <v>48</v>
      </c>
      <c r="F148" t="s">
        <v>48</v>
      </c>
      <c r="G148" t="s">
        <v>84</v>
      </c>
      <c r="H148" t="s">
        <v>48</v>
      </c>
      <c r="I148" t="s">
        <v>48</v>
      </c>
      <c r="J148" t="s">
        <v>88</v>
      </c>
      <c r="K148" t="s">
        <v>204</v>
      </c>
      <c r="L148" s="22">
        <v>45166</v>
      </c>
      <c r="M148">
        <v>19</v>
      </c>
      <c r="N148">
        <v>20</v>
      </c>
      <c r="O148">
        <v>67</v>
      </c>
      <c r="P148">
        <v>65</v>
      </c>
      <c r="Q148">
        <v>1</v>
      </c>
      <c r="R148">
        <v>0</v>
      </c>
      <c r="S148">
        <v>0</v>
      </c>
      <c r="T148">
        <v>0</v>
      </c>
      <c r="U148">
        <v>0</v>
      </c>
      <c r="V148">
        <v>1384.2408</v>
      </c>
      <c r="W148">
        <v>1358.5201</v>
      </c>
      <c r="X148">
        <v>1285.2836</v>
      </c>
      <c r="Y148">
        <v>1324.4558</v>
      </c>
      <c r="Z148">
        <v>1517.9466</v>
      </c>
      <c r="AA148">
        <v>1812.0045</v>
      </c>
      <c r="AB148">
        <v>2461.8398000000002</v>
      </c>
      <c r="AC148">
        <v>3364.1475</v>
      </c>
      <c r="AD148">
        <v>4247.6480000000001</v>
      </c>
      <c r="AE148">
        <v>4664.2946000000002</v>
      </c>
      <c r="AF148">
        <v>5300.7833000000001</v>
      </c>
      <c r="AG148">
        <v>5708.2847000000002</v>
      </c>
      <c r="AH148">
        <v>5798.5255999999999</v>
      </c>
      <c r="AI148">
        <v>5799.3297000000002</v>
      </c>
      <c r="AJ148">
        <v>5829.8405000000002</v>
      </c>
      <c r="AK148">
        <v>5931.6779999999999</v>
      </c>
      <c r="AL148">
        <v>6074.8032000000003</v>
      </c>
      <c r="AM148">
        <v>6407.5568000000003</v>
      </c>
      <c r="AN148">
        <v>5443.3289999999997</v>
      </c>
      <c r="AO148">
        <v>5418.0249000000003</v>
      </c>
      <c r="AP148">
        <v>5224.8441999999995</v>
      </c>
      <c r="AQ148">
        <v>3329.1455999999998</v>
      </c>
      <c r="AR148">
        <v>2297.2323000000001</v>
      </c>
      <c r="AS148">
        <v>1596.8415</v>
      </c>
      <c r="AT148">
        <v>79.274193999999994</v>
      </c>
      <c r="AU148">
        <v>77.661289999999994</v>
      </c>
      <c r="AV148">
        <v>76.120968000000005</v>
      </c>
      <c r="AW148">
        <v>74.637096999999997</v>
      </c>
      <c r="AX148">
        <v>73.346773999999996</v>
      </c>
      <c r="AY148">
        <v>72.982455999999999</v>
      </c>
      <c r="AZ148">
        <v>73.316666999999995</v>
      </c>
      <c r="BA148">
        <v>72.075000000000003</v>
      </c>
      <c r="BB148">
        <v>73.408332999999999</v>
      </c>
      <c r="BC148">
        <v>74.058333000000005</v>
      </c>
      <c r="BD148">
        <v>75.430000000000007</v>
      </c>
      <c r="BE148">
        <v>76.56</v>
      </c>
      <c r="BF148">
        <v>76.48</v>
      </c>
      <c r="BG148">
        <v>75.763636000000005</v>
      </c>
      <c r="BH148">
        <v>76.545455000000004</v>
      </c>
      <c r="BI148">
        <v>78.472727000000006</v>
      </c>
      <c r="BJ148">
        <v>78.645454999999998</v>
      </c>
      <c r="BK148">
        <v>78.107692</v>
      </c>
      <c r="BL148">
        <v>79.599999999999994</v>
      </c>
      <c r="BM148">
        <v>80.8</v>
      </c>
      <c r="BN148">
        <v>81.290323000000001</v>
      </c>
      <c r="BO148">
        <v>81.354838999999998</v>
      </c>
      <c r="BP148">
        <v>82.266129000000006</v>
      </c>
      <c r="BQ148">
        <v>82.185484000000002</v>
      </c>
      <c r="BR148">
        <v>-30.964690000000001</v>
      </c>
      <c r="BS148">
        <v>-5.7878860000000003</v>
      </c>
      <c r="BT148">
        <v>111.7811</v>
      </c>
      <c r="BU148">
        <v>107.7471</v>
      </c>
      <c r="BV148">
        <v>60.40878</v>
      </c>
      <c r="BW148">
        <v>-18.423649999999999</v>
      </c>
      <c r="BX148">
        <v>-18.93713</v>
      </c>
      <c r="BY148">
        <v>111.3244</v>
      </c>
      <c r="BZ148">
        <v>-40.648420000000002</v>
      </c>
      <c r="CA148">
        <v>-110.31789999999999</v>
      </c>
      <c r="CB148">
        <v>32.896990000000002</v>
      </c>
      <c r="CC148">
        <v>-88.788120000000006</v>
      </c>
      <c r="CD148">
        <v>-4.6143669999999997</v>
      </c>
      <c r="CE148">
        <v>149.37389999999999</v>
      </c>
      <c r="CF148">
        <v>153.80160000000001</v>
      </c>
      <c r="CG148">
        <v>57.808100000000003</v>
      </c>
      <c r="CH148">
        <v>37.042630000000003</v>
      </c>
      <c r="CI148">
        <v>16.30988</v>
      </c>
      <c r="CJ148">
        <v>1006.044</v>
      </c>
      <c r="CK148">
        <v>672.43439999999998</v>
      </c>
      <c r="CL148">
        <v>-291.18180000000001</v>
      </c>
      <c r="CM148">
        <v>-81.13091</v>
      </c>
      <c r="CN148">
        <v>-14.717890000000001</v>
      </c>
      <c r="CO148">
        <v>86.588679999999997</v>
      </c>
      <c r="CP148">
        <v>546.2029</v>
      </c>
      <c r="CQ148">
        <v>529.40830000000005</v>
      </c>
      <c r="CR148">
        <v>433.95359999999999</v>
      </c>
      <c r="CS148">
        <v>296.92619999999999</v>
      </c>
      <c r="CT148">
        <v>233.34219999999999</v>
      </c>
      <c r="CU148">
        <v>228.01990000000001</v>
      </c>
      <c r="CV148">
        <v>287.28210000000001</v>
      </c>
      <c r="CW148">
        <v>470.57990000000001</v>
      </c>
      <c r="CX148">
        <v>538.51779999999997</v>
      </c>
      <c r="CY148">
        <v>806.32569999999998</v>
      </c>
      <c r="CZ148">
        <v>575.04719999999998</v>
      </c>
      <c r="DA148">
        <v>365.20100000000002</v>
      </c>
      <c r="DB148">
        <v>269.11709999999999</v>
      </c>
      <c r="DC148">
        <v>484.18020000000001</v>
      </c>
      <c r="DD148">
        <v>836.39430000000004</v>
      </c>
      <c r="DE148">
        <v>1144.174</v>
      </c>
      <c r="DF148">
        <v>1344.6489999999999</v>
      </c>
      <c r="DG148">
        <v>1795.682</v>
      </c>
      <c r="DH148">
        <v>1694.9570000000001</v>
      </c>
      <c r="DI148">
        <v>3131.7890000000002</v>
      </c>
      <c r="DJ148">
        <v>1970.1780000000001</v>
      </c>
      <c r="DK148">
        <v>513.99350000000004</v>
      </c>
      <c r="DL148">
        <v>126.425</v>
      </c>
      <c r="DM148">
        <v>261.22910000000002</v>
      </c>
      <c r="DN148">
        <v>19</v>
      </c>
      <c r="DO148">
        <v>20</v>
      </c>
      <c r="DP148">
        <v>67</v>
      </c>
      <c r="DQ148">
        <v>1.3495710000000001</v>
      </c>
      <c r="DR148">
        <v>1.3495714000000001</v>
      </c>
    </row>
    <row r="149" spans="1:122" x14ac:dyDescent="0.3">
      <c r="A149" t="str">
        <f t="shared" si="3"/>
        <v>Size_Grp-200 kW and above_All Day Ahead_45134_20-21</v>
      </c>
      <c r="B149" t="s">
        <v>49</v>
      </c>
      <c r="C149" t="s">
        <v>200</v>
      </c>
      <c r="D149" t="s">
        <v>48</v>
      </c>
      <c r="E149" t="s">
        <v>48</v>
      </c>
      <c r="F149" t="s">
        <v>48</v>
      </c>
      <c r="G149" t="s">
        <v>84</v>
      </c>
      <c r="H149" t="s">
        <v>48</v>
      </c>
      <c r="I149" t="s">
        <v>48</v>
      </c>
      <c r="J149" t="s">
        <v>89</v>
      </c>
      <c r="K149" t="s">
        <v>204</v>
      </c>
      <c r="L149" s="22">
        <v>45134</v>
      </c>
      <c r="M149">
        <v>20</v>
      </c>
      <c r="N149">
        <v>21</v>
      </c>
      <c r="Q149">
        <v>1</v>
      </c>
      <c r="R149">
        <v>1</v>
      </c>
      <c r="S149">
        <v>0</v>
      </c>
      <c r="T149">
        <v>1</v>
      </c>
      <c r="U149">
        <v>0</v>
      </c>
      <c r="AT149">
        <v>73</v>
      </c>
      <c r="AU149">
        <v>75</v>
      </c>
      <c r="AV149">
        <v>77</v>
      </c>
      <c r="AW149">
        <v>79</v>
      </c>
      <c r="AX149">
        <v>79</v>
      </c>
      <c r="AY149">
        <v>77</v>
      </c>
      <c r="AZ149">
        <v>75.333332999999996</v>
      </c>
      <c r="BA149">
        <v>74</v>
      </c>
      <c r="BB149">
        <v>73.666667000000004</v>
      </c>
      <c r="BC149">
        <v>72.666667000000004</v>
      </c>
      <c r="BD149">
        <v>70</v>
      </c>
      <c r="BE149">
        <v>68.666667000000004</v>
      </c>
      <c r="BF149">
        <v>67.333332999999996</v>
      </c>
      <c r="BG149">
        <v>67.666667000000004</v>
      </c>
      <c r="BH149">
        <v>67</v>
      </c>
      <c r="BI149">
        <v>69</v>
      </c>
      <c r="BJ149">
        <v>69.666667000000004</v>
      </c>
      <c r="BK149">
        <v>70.666667000000004</v>
      </c>
      <c r="BL149">
        <v>73</v>
      </c>
      <c r="BM149">
        <v>74.666667000000004</v>
      </c>
      <c r="BN149">
        <v>74.333332999999996</v>
      </c>
      <c r="BO149">
        <v>73.666667000000004</v>
      </c>
      <c r="BP149">
        <v>72.333332999999996</v>
      </c>
      <c r="BQ149">
        <v>71.666667000000004</v>
      </c>
      <c r="DN149">
        <v>20</v>
      </c>
      <c r="DO149">
        <v>21</v>
      </c>
    </row>
    <row r="150" spans="1:122" x14ac:dyDescent="0.3">
      <c r="A150" t="str">
        <f t="shared" si="3"/>
        <v>Size_Grp-200 kW and above_All Day Ahead_45135_20-21</v>
      </c>
      <c r="B150" t="s">
        <v>49</v>
      </c>
      <c r="C150" t="s">
        <v>200</v>
      </c>
      <c r="D150" t="s">
        <v>48</v>
      </c>
      <c r="E150" t="s">
        <v>48</v>
      </c>
      <c r="F150" t="s">
        <v>48</v>
      </c>
      <c r="G150" t="s">
        <v>84</v>
      </c>
      <c r="H150" t="s">
        <v>48</v>
      </c>
      <c r="I150" t="s">
        <v>48</v>
      </c>
      <c r="J150" t="s">
        <v>89</v>
      </c>
      <c r="K150" t="s">
        <v>204</v>
      </c>
      <c r="L150" s="22">
        <v>45135</v>
      </c>
      <c r="M150">
        <v>20</v>
      </c>
      <c r="N150">
        <v>21</v>
      </c>
      <c r="Q150">
        <v>1</v>
      </c>
      <c r="R150">
        <v>1</v>
      </c>
      <c r="S150">
        <v>0</v>
      </c>
      <c r="T150">
        <v>1</v>
      </c>
      <c r="U150">
        <v>0</v>
      </c>
      <c r="AT150">
        <v>71.333332999999996</v>
      </c>
      <c r="AU150">
        <v>73</v>
      </c>
      <c r="AV150">
        <v>74.333332999999996</v>
      </c>
      <c r="AW150">
        <v>75.333332999999996</v>
      </c>
      <c r="AX150">
        <v>73.333332999999996</v>
      </c>
      <c r="AY150">
        <v>72</v>
      </c>
      <c r="AZ150">
        <v>71</v>
      </c>
      <c r="BA150">
        <v>71.666667000000004</v>
      </c>
      <c r="BB150">
        <v>72.333332999999996</v>
      </c>
      <c r="BC150">
        <v>72.666667000000004</v>
      </c>
      <c r="BD150">
        <v>71.333332999999996</v>
      </c>
      <c r="BE150">
        <v>70.333332999999996</v>
      </c>
      <c r="BF150">
        <v>68</v>
      </c>
      <c r="BG150">
        <v>66.666667000000004</v>
      </c>
      <c r="BH150">
        <v>66</v>
      </c>
      <c r="BI150">
        <v>67</v>
      </c>
      <c r="BJ150">
        <v>68</v>
      </c>
      <c r="BK150">
        <v>69.333332999999996</v>
      </c>
      <c r="BL150">
        <v>70.333332999999996</v>
      </c>
      <c r="BM150">
        <v>71</v>
      </c>
      <c r="BN150">
        <v>71.333332999999996</v>
      </c>
      <c r="BO150">
        <v>70</v>
      </c>
      <c r="BP150">
        <v>69</v>
      </c>
      <c r="BQ150">
        <v>70.333332999999996</v>
      </c>
      <c r="DN150">
        <v>20</v>
      </c>
      <c r="DO150">
        <v>21</v>
      </c>
    </row>
    <row r="151" spans="1:122" x14ac:dyDescent="0.3">
      <c r="A151" t="str">
        <f t="shared" si="3"/>
        <v>Size_Grp-200 kW and above_All Day Ahead_45153_18-19</v>
      </c>
      <c r="B151" t="s">
        <v>49</v>
      </c>
      <c r="C151" t="s">
        <v>200</v>
      </c>
      <c r="D151" t="s">
        <v>48</v>
      </c>
      <c r="E151" t="s">
        <v>48</v>
      </c>
      <c r="F151" t="s">
        <v>48</v>
      </c>
      <c r="G151" t="s">
        <v>84</v>
      </c>
      <c r="H151" t="s">
        <v>48</v>
      </c>
      <c r="I151" t="s">
        <v>48</v>
      </c>
      <c r="J151" t="s">
        <v>89</v>
      </c>
      <c r="K151" t="s">
        <v>204</v>
      </c>
      <c r="L151" s="22">
        <v>45153</v>
      </c>
      <c r="M151">
        <v>18</v>
      </c>
      <c r="N151">
        <v>19</v>
      </c>
      <c r="Q151">
        <v>2</v>
      </c>
      <c r="R151">
        <v>1</v>
      </c>
      <c r="S151">
        <v>0</v>
      </c>
      <c r="T151">
        <v>1</v>
      </c>
      <c r="U151">
        <v>0</v>
      </c>
      <c r="AT151">
        <v>71.599999999999994</v>
      </c>
      <c r="AU151">
        <v>73.8</v>
      </c>
      <c r="AV151">
        <v>74.400000000000006</v>
      </c>
      <c r="AW151">
        <v>75.2</v>
      </c>
      <c r="AX151">
        <v>76</v>
      </c>
      <c r="AY151">
        <v>74</v>
      </c>
      <c r="AZ151">
        <v>74.2</v>
      </c>
      <c r="BA151">
        <v>75.599999999999994</v>
      </c>
      <c r="BB151">
        <v>75</v>
      </c>
      <c r="BC151">
        <v>73</v>
      </c>
      <c r="BD151">
        <v>72.400000000000006</v>
      </c>
      <c r="BE151">
        <v>71.599999999999994</v>
      </c>
      <c r="BF151">
        <v>69.400000000000006</v>
      </c>
      <c r="BG151">
        <v>69.400000000000006</v>
      </c>
      <c r="BH151">
        <v>69.2</v>
      </c>
      <c r="BI151">
        <v>68.2</v>
      </c>
      <c r="BJ151">
        <v>68</v>
      </c>
      <c r="BK151">
        <v>68</v>
      </c>
      <c r="BL151">
        <v>67.2</v>
      </c>
      <c r="BM151">
        <v>67</v>
      </c>
      <c r="BN151">
        <v>66.599999999999994</v>
      </c>
      <c r="BO151">
        <v>67</v>
      </c>
      <c r="BP151">
        <v>68</v>
      </c>
      <c r="BQ151">
        <v>71</v>
      </c>
      <c r="DN151">
        <v>18</v>
      </c>
      <c r="DO151">
        <v>20</v>
      </c>
    </row>
    <row r="152" spans="1:122" x14ac:dyDescent="0.3">
      <c r="A152" t="str">
        <f t="shared" si="3"/>
        <v>Size_Grp-200 kW and above_All Day Ahead_45154_18-21</v>
      </c>
      <c r="B152" t="s">
        <v>49</v>
      </c>
      <c r="C152" t="s">
        <v>200</v>
      </c>
      <c r="D152" t="s">
        <v>48</v>
      </c>
      <c r="E152" t="s">
        <v>48</v>
      </c>
      <c r="F152" t="s">
        <v>48</v>
      </c>
      <c r="G152" t="s">
        <v>84</v>
      </c>
      <c r="H152" t="s">
        <v>48</v>
      </c>
      <c r="I152" t="s">
        <v>48</v>
      </c>
      <c r="J152" t="s">
        <v>89</v>
      </c>
      <c r="K152" t="s">
        <v>204</v>
      </c>
      <c r="L152" s="22">
        <v>45154</v>
      </c>
      <c r="M152">
        <v>18</v>
      </c>
      <c r="N152">
        <v>21</v>
      </c>
      <c r="Q152">
        <v>2</v>
      </c>
      <c r="R152">
        <v>1</v>
      </c>
      <c r="S152">
        <v>0</v>
      </c>
      <c r="T152">
        <v>1</v>
      </c>
      <c r="U152">
        <v>0</v>
      </c>
      <c r="AT152">
        <v>74.8</v>
      </c>
      <c r="AU152">
        <v>77.8</v>
      </c>
      <c r="AV152">
        <v>77.2</v>
      </c>
      <c r="AW152">
        <v>77.599999999999994</v>
      </c>
      <c r="AX152">
        <v>77.8</v>
      </c>
      <c r="AY152">
        <v>80.2</v>
      </c>
      <c r="AZ152">
        <v>81.2</v>
      </c>
      <c r="BA152">
        <v>80</v>
      </c>
      <c r="BB152">
        <v>77.2</v>
      </c>
      <c r="BC152">
        <v>75.8</v>
      </c>
      <c r="BD152">
        <v>72.599999999999994</v>
      </c>
      <c r="BE152">
        <v>71.900000000000006</v>
      </c>
      <c r="BF152">
        <v>72.8</v>
      </c>
      <c r="BG152">
        <v>70.5</v>
      </c>
      <c r="BH152">
        <v>69.7</v>
      </c>
      <c r="BI152">
        <v>68.8</v>
      </c>
      <c r="BJ152">
        <v>68.2</v>
      </c>
      <c r="BK152">
        <v>40.200000000000003</v>
      </c>
      <c r="BL152">
        <v>67.8</v>
      </c>
      <c r="BM152">
        <v>68</v>
      </c>
      <c r="BN152">
        <v>68.599999999999994</v>
      </c>
      <c r="BO152">
        <v>69.8</v>
      </c>
      <c r="BP152">
        <v>73.2</v>
      </c>
      <c r="BQ152">
        <v>78</v>
      </c>
      <c r="DN152">
        <v>18</v>
      </c>
      <c r="DO152">
        <v>21</v>
      </c>
    </row>
    <row r="153" spans="1:122" x14ac:dyDescent="0.3">
      <c r="A153" t="str">
        <f t="shared" si="3"/>
        <v>Size_Grp-200 kW and above_All Day Ahead_45166_19-20</v>
      </c>
      <c r="B153" t="s">
        <v>49</v>
      </c>
      <c r="C153" t="s">
        <v>200</v>
      </c>
      <c r="D153" t="s">
        <v>48</v>
      </c>
      <c r="E153" t="s">
        <v>48</v>
      </c>
      <c r="F153" t="s">
        <v>48</v>
      </c>
      <c r="G153" t="s">
        <v>84</v>
      </c>
      <c r="H153" t="s">
        <v>48</v>
      </c>
      <c r="I153" t="s">
        <v>48</v>
      </c>
      <c r="J153" t="s">
        <v>89</v>
      </c>
      <c r="K153" t="s">
        <v>204</v>
      </c>
      <c r="L153" s="22">
        <v>45166</v>
      </c>
      <c r="M153">
        <v>19</v>
      </c>
      <c r="N153">
        <v>20</v>
      </c>
      <c r="Q153">
        <v>1</v>
      </c>
      <c r="R153">
        <v>1</v>
      </c>
      <c r="S153">
        <v>0</v>
      </c>
      <c r="T153">
        <v>1</v>
      </c>
      <c r="U153">
        <v>0</v>
      </c>
      <c r="AT153">
        <v>70</v>
      </c>
      <c r="AU153">
        <v>69</v>
      </c>
      <c r="AV153">
        <v>69</v>
      </c>
      <c r="AW153">
        <v>68</v>
      </c>
      <c r="AX153">
        <v>70</v>
      </c>
      <c r="AY153">
        <v>73</v>
      </c>
      <c r="AZ153">
        <v>79</v>
      </c>
      <c r="BA153">
        <v>85</v>
      </c>
      <c r="BB153">
        <v>90</v>
      </c>
      <c r="BC153">
        <v>90</v>
      </c>
      <c r="BD153">
        <v>90</v>
      </c>
      <c r="BE153">
        <v>93</v>
      </c>
      <c r="BF153">
        <v>92</v>
      </c>
      <c r="BG153">
        <v>91</v>
      </c>
      <c r="BH153">
        <v>91</v>
      </c>
      <c r="BI153">
        <v>88</v>
      </c>
      <c r="BJ153">
        <v>80</v>
      </c>
      <c r="BK153">
        <v>78</v>
      </c>
      <c r="BL153">
        <v>78</v>
      </c>
      <c r="BM153">
        <v>77</v>
      </c>
      <c r="BN153">
        <v>72</v>
      </c>
      <c r="BO153">
        <v>72</v>
      </c>
      <c r="BP153">
        <v>71</v>
      </c>
      <c r="BQ153">
        <v>70</v>
      </c>
      <c r="DN153">
        <v>19</v>
      </c>
      <c r="DO153">
        <v>20</v>
      </c>
    </row>
    <row r="154" spans="1:122" x14ac:dyDescent="0.3">
      <c r="A154" t="str">
        <f t="shared" si="3"/>
        <v>Size_Grp-Below 20 kW_All Day Ahead_45153_18-19</v>
      </c>
      <c r="B154" t="s">
        <v>49</v>
      </c>
      <c r="C154" t="s">
        <v>215</v>
      </c>
      <c r="D154" t="s">
        <v>48</v>
      </c>
      <c r="E154" t="s">
        <v>48</v>
      </c>
      <c r="F154" t="s">
        <v>48</v>
      </c>
      <c r="G154" t="s">
        <v>84</v>
      </c>
      <c r="H154" t="s">
        <v>48</v>
      </c>
      <c r="I154" t="s">
        <v>48</v>
      </c>
      <c r="J154" t="s">
        <v>216</v>
      </c>
      <c r="K154" t="s">
        <v>204</v>
      </c>
      <c r="L154" s="22">
        <v>45153</v>
      </c>
      <c r="M154">
        <v>18</v>
      </c>
      <c r="N154">
        <v>19</v>
      </c>
      <c r="Q154">
        <v>1</v>
      </c>
      <c r="R154">
        <v>1</v>
      </c>
      <c r="S154">
        <v>0</v>
      </c>
      <c r="T154">
        <v>1</v>
      </c>
      <c r="U154">
        <v>0</v>
      </c>
      <c r="AT154">
        <v>67.25</v>
      </c>
      <c r="AU154">
        <v>67.5</v>
      </c>
      <c r="AV154">
        <v>68.75</v>
      </c>
      <c r="AW154">
        <v>69.5</v>
      </c>
      <c r="AX154">
        <v>70.5</v>
      </c>
      <c r="AY154">
        <v>72.75</v>
      </c>
      <c r="AZ154">
        <v>74.5</v>
      </c>
      <c r="BA154">
        <v>75</v>
      </c>
      <c r="BB154">
        <v>75</v>
      </c>
      <c r="BC154">
        <v>74.5</v>
      </c>
      <c r="BD154">
        <v>74</v>
      </c>
      <c r="BE154">
        <v>73</v>
      </c>
      <c r="BF154">
        <v>70.5</v>
      </c>
      <c r="BG154">
        <v>71</v>
      </c>
      <c r="BH154">
        <v>69.5</v>
      </c>
      <c r="BI154">
        <v>67.5</v>
      </c>
      <c r="BJ154">
        <v>68.5</v>
      </c>
      <c r="BK154">
        <v>68.25</v>
      </c>
      <c r="BL154">
        <v>67.5</v>
      </c>
      <c r="BM154">
        <v>67.5</v>
      </c>
      <c r="BN154">
        <v>68.25</v>
      </c>
      <c r="BO154">
        <v>67.25</v>
      </c>
      <c r="BP154">
        <v>67.25</v>
      </c>
      <c r="BQ154">
        <v>67</v>
      </c>
      <c r="DN154">
        <v>18</v>
      </c>
      <c r="DO154">
        <v>19</v>
      </c>
    </row>
    <row r="155" spans="1:122" x14ac:dyDescent="0.3">
      <c r="A155" t="str">
        <f t="shared" si="3"/>
        <v>Size_Grp-Below 20 kW_All Day Ahead_45154_18-21</v>
      </c>
      <c r="B155" t="s">
        <v>49</v>
      </c>
      <c r="C155" t="s">
        <v>215</v>
      </c>
      <c r="D155" t="s">
        <v>48</v>
      </c>
      <c r="E155" t="s">
        <v>48</v>
      </c>
      <c r="F155" t="s">
        <v>48</v>
      </c>
      <c r="G155" t="s">
        <v>84</v>
      </c>
      <c r="H155" t="s">
        <v>48</v>
      </c>
      <c r="I155" t="s">
        <v>48</v>
      </c>
      <c r="J155" t="s">
        <v>216</v>
      </c>
      <c r="K155" t="s">
        <v>204</v>
      </c>
      <c r="L155" s="22">
        <v>45154</v>
      </c>
      <c r="M155">
        <v>18</v>
      </c>
      <c r="N155">
        <v>21</v>
      </c>
      <c r="Q155">
        <v>1</v>
      </c>
      <c r="R155">
        <v>1</v>
      </c>
      <c r="S155">
        <v>0</v>
      </c>
      <c r="T155">
        <v>1</v>
      </c>
      <c r="U155">
        <v>0</v>
      </c>
      <c r="AT155">
        <v>69.875</v>
      </c>
      <c r="AU155">
        <v>71.375</v>
      </c>
      <c r="AV155">
        <v>72.75</v>
      </c>
      <c r="AW155">
        <v>73.75</v>
      </c>
      <c r="AX155">
        <v>77.75</v>
      </c>
      <c r="AY155">
        <v>76.75</v>
      </c>
      <c r="AZ155">
        <v>76.75</v>
      </c>
      <c r="BA155">
        <v>79.25</v>
      </c>
      <c r="BB155">
        <v>76.5</v>
      </c>
      <c r="BC155">
        <v>77</v>
      </c>
      <c r="BD155">
        <v>74.75</v>
      </c>
      <c r="BE155">
        <v>75</v>
      </c>
      <c r="BF155">
        <v>74</v>
      </c>
      <c r="BG155">
        <v>71.5</v>
      </c>
      <c r="BH155">
        <v>70.5</v>
      </c>
      <c r="BI155">
        <v>69.5</v>
      </c>
      <c r="BJ155">
        <v>67</v>
      </c>
      <c r="BK155">
        <v>67</v>
      </c>
      <c r="BL155">
        <v>68.25</v>
      </c>
      <c r="BM155">
        <v>68.25</v>
      </c>
      <c r="BN155">
        <v>68.25</v>
      </c>
      <c r="BO155">
        <v>68.25</v>
      </c>
      <c r="BP155">
        <v>68.25</v>
      </c>
      <c r="BQ155">
        <v>68.25</v>
      </c>
      <c r="DN155">
        <v>18</v>
      </c>
      <c r="DO155">
        <v>21</v>
      </c>
    </row>
    <row r="156" spans="1:122" hidden="1" x14ac:dyDescent="0.3">
      <c r="A156" t="str">
        <f t="shared" si="3"/>
        <v>Aggregator-CPOWER_All Day Ahead and Day Of_45134_20-21</v>
      </c>
      <c r="B156" t="s">
        <v>49</v>
      </c>
      <c r="C156" t="s">
        <v>202</v>
      </c>
      <c r="D156" t="s">
        <v>48</v>
      </c>
      <c r="E156" t="s">
        <v>203</v>
      </c>
      <c r="F156" t="s">
        <v>48</v>
      </c>
      <c r="G156" t="s">
        <v>84</v>
      </c>
      <c r="H156" t="s">
        <v>48</v>
      </c>
      <c r="I156" t="s">
        <v>48</v>
      </c>
      <c r="J156" t="s">
        <v>48</v>
      </c>
      <c r="K156" t="s">
        <v>171</v>
      </c>
      <c r="L156" s="22">
        <v>45134</v>
      </c>
      <c r="M156">
        <v>20</v>
      </c>
      <c r="N156">
        <v>21</v>
      </c>
      <c r="O156">
        <v>121</v>
      </c>
      <c r="P156">
        <v>119</v>
      </c>
      <c r="Q156">
        <v>2</v>
      </c>
      <c r="R156">
        <v>0</v>
      </c>
      <c r="S156">
        <v>0</v>
      </c>
      <c r="T156">
        <v>0</v>
      </c>
      <c r="U156">
        <v>0</v>
      </c>
      <c r="V156">
        <v>7431.6376</v>
      </c>
      <c r="W156">
        <v>7124.4624000000003</v>
      </c>
      <c r="X156">
        <v>6809.7687999999998</v>
      </c>
      <c r="Y156">
        <v>7262.5729000000001</v>
      </c>
      <c r="Z156">
        <v>7840.3094000000001</v>
      </c>
      <c r="AA156">
        <v>8053.0324000000001</v>
      </c>
      <c r="AB156">
        <v>9103.1959000000006</v>
      </c>
      <c r="AC156">
        <v>10383.386</v>
      </c>
      <c r="AD156">
        <v>11661.849</v>
      </c>
      <c r="AE156">
        <v>11949.762000000001</v>
      </c>
      <c r="AF156">
        <v>13392.516</v>
      </c>
      <c r="AG156">
        <v>14391.075999999999</v>
      </c>
      <c r="AH156">
        <v>15172.156000000001</v>
      </c>
      <c r="AI156">
        <v>15074.016</v>
      </c>
      <c r="AJ156">
        <v>14862.656000000001</v>
      </c>
      <c r="AK156">
        <v>14974.335999999999</v>
      </c>
      <c r="AL156">
        <v>15566.638999999999</v>
      </c>
      <c r="AM156">
        <v>16315.258</v>
      </c>
      <c r="AN156">
        <v>16086.505999999999</v>
      </c>
      <c r="AO156">
        <v>12997.727000000001</v>
      </c>
      <c r="AP156">
        <v>12272.548000000001</v>
      </c>
      <c r="AQ156">
        <v>11850.758</v>
      </c>
      <c r="AR156">
        <v>8794.39</v>
      </c>
      <c r="AS156">
        <v>7543.7124000000003</v>
      </c>
      <c r="AT156">
        <v>75.763938999999993</v>
      </c>
      <c r="AU156">
        <v>76.094797999999997</v>
      </c>
      <c r="AV156">
        <v>76.506077000000005</v>
      </c>
      <c r="AW156">
        <v>77.117647000000005</v>
      </c>
      <c r="AX156">
        <v>75.881624000000002</v>
      </c>
      <c r="AY156">
        <v>74.351483000000002</v>
      </c>
      <c r="AZ156">
        <v>72.821827999999996</v>
      </c>
      <c r="BA156">
        <v>72.410306000000006</v>
      </c>
      <c r="BB156">
        <v>72.275401000000002</v>
      </c>
      <c r="BC156">
        <v>71.838114000000004</v>
      </c>
      <c r="BD156">
        <v>71.275401000000002</v>
      </c>
      <c r="BE156">
        <v>71.584832000000006</v>
      </c>
      <c r="BF156">
        <v>71.130773000000005</v>
      </c>
      <c r="BG156">
        <v>71.786096000000001</v>
      </c>
      <c r="BH156">
        <v>71.215847999999994</v>
      </c>
      <c r="BI156">
        <v>71.502188000000004</v>
      </c>
      <c r="BJ156">
        <v>71.157753999999997</v>
      </c>
      <c r="BK156">
        <v>71.572435999999996</v>
      </c>
      <c r="BL156">
        <v>72.725085000000007</v>
      </c>
      <c r="BM156">
        <v>73.382474000000002</v>
      </c>
      <c r="BN156">
        <v>73.820856000000006</v>
      </c>
      <c r="BO156">
        <v>73.306514000000007</v>
      </c>
      <c r="BP156">
        <v>73.225229999999996</v>
      </c>
      <c r="BQ156">
        <v>74.024439000000001</v>
      </c>
      <c r="BR156">
        <v>87.818049999999999</v>
      </c>
      <c r="BS156">
        <v>-71.092240000000004</v>
      </c>
      <c r="BT156">
        <v>128.53919999999999</v>
      </c>
      <c r="BU156">
        <v>131.01150000000001</v>
      </c>
      <c r="BV156">
        <v>-28.532450000000001</v>
      </c>
      <c r="BW156">
        <v>14.062469999999999</v>
      </c>
      <c r="BX156">
        <v>90.054180000000002</v>
      </c>
      <c r="BY156">
        <v>-286.43099999999998</v>
      </c>
      <c r="BZ156">
        <v>-214.73390000000001</v>
      </c>
      <c r="CA156">
        <v>334.7876</v>
      </c>
      <c r="CB156">
        <v>45.157699999999998</v>
      </c>
      <c r="CC156">
        <v>-118.2734</v>
      </c>
      <c r="CD156">
        <v>-145.69200000000001</v>
      </c>
      <c r="CE156">
        <v>176.69390000000001</v>
      </c>
      <c r="CF156">
        <v>314.2724</v>
      </c>
      <c r="CG156">
        <v>31.7011</v>
      </c>
      <c r="CH156">
        <v>-186.74590000000001</v>
      </c>
      <c r="CI156">
        <v>-400.18389999999999</v>
      </c>
      <c r="CJ156">
        <v>14.16206</v>
      </c>
      <c r="CK156">
        <v>3011.24</v>
      </c>
      <c r="CL156">
        <v>2022.4090000000001</v>
      </c>
      <c r="CM156">
        <v>-94.898120000000006</v>
      </c>
      <c r="CN156">
        <v>-42.035580000000003</v>
      </c>
      <c r="CO156">
        <v>122.4905</v>
      </c>
      <c r="CP156">
        <v>8811.1170000000002</v>
      </c>
      <c r="CQ156">
        <v>26304.66</v>
      </c>
      <c r="CR156">
        <v>21110.14</v>
      </c>
      <c r="CS156">
        <v>4343.4889999999996</v>
      </c>
      <c r="CT156">
        <v>2719.34</v>
      </c>
      <c r="CU156">
        <v>2492.4070000000002</v>
      </c>
      <c r="CV156">
        <v>3141.0459999999998</v>
      </c>
      <c r="CW156">
        <v>4960.6620000000003</v>
      </c>
      <c r="CX156">
        <v>5927.799</v>
      </c>
      <c r="CY156">
        <v>11727.06</v>
      </c>
      <c r="CZ156">
        <v>10795.17</v>
      </c>
      <c r="DA156">
        <v>15971.13</v>
      </c>
      <c r="DB156">
        <v>3509.3519999999999</v>
      </c>
      <c r="DC156">
        <v>31473.87</v>
      </c>
      <c r="DD156">
        <v>35294.79</v>
      </c>
      <c r="DE156">
        <v>21310.41</v>
      </c>
      <c r="DF156">
        <v>38987.03</v>
      </c>
      <c r="DG156">
        <v>38451.43</v>
      </c>
      <c r="DH156">
        <v>12874.72</v>
      </c>
      <c r="DI156">
        <v>17752.37</v>
      </c>
      <c r="DJ156">
        <v>9230.8680000000004</v>
      </c>
      <c r="DK156">
        <v>3806.5320000000002</v>
      </c>
      <c r="DL156">
        <v>1771.8779999999999</v>
      </c>
      <c r="DM156">
        <v>1532.9949999999999</v>
      </c>
      <c r="DN156">
        <v>20</v>
      </c>
      <c r="DO156">
        <v>21</v>
      </c>
      <c r="DP156">
        <v>121</v>
      </c>
      <c r="DQ156">
        <v>3.11</v>
      </c>
      <c r="DR156">
        <v>3.11</v>
      </c>
    </row>
    <row r="157" spans="1:122" hidden="1" x14ac:dyDescent="0.3">
      <c r="A157" t="str">
        <f t="shared" si="3"/>
        <v>Aggregator-CPOWER_All Day Ahead and Day Of_45135_20-21</v>
      </c>
      <c r="B157" t="s">
        <v>49</v>
      </c>
      <c r="C157" t="s">
        <v>202</v>
      </c>
      <c r="D157" t="s">
        <v>48</v>
      </c>
      <c r="E157" t="s">
        <v>203</v>
      </c>
      <c r="F157" t="s">
        <v>48</v>
      </c>
      <c r="G157" t="s">
        <v>84</v>
      </c>
      <c r="H157" t="s">
        <v>48</v>
      </c>
      <c r="I157" t="s">
        <v>48</v>
      </c>
      <c r="J157" t="s">
        <v>48</v>
      </c>
      <c r="K157" t="s">
        <v>171</v>
      </c>
      <c r="L157" s="22">
        <v>45135</v>
      </c>
      <c r="M157">
        <v>20</v>
      </c>
      <c r="N157">
        <v>21</v>
      </c>
      <c r="O157">
        <v>121</v>
      </c>
      <c r="P157">
        <v>119</v>
      </c>
      <c r="Q157">
        <v>2</v>
      </c>
      <c r="R157">
        <v>0</v>
      </c>
      <c r="S157">
        <v>0</v>
      </c>
      <c r="T157">
        <v>0</v>
      </c>
      <c r="U157">
        <v>0</v>
      </c>
      <c r="V157">
        <v>7050.0875999999998</v>
      </c>
      <c r="W157">
        <v>7162.7941000000001</v>
      </c>
      <c r="X157">
        <v>7020.3288000000002</v>
      </c>
      <c r="Y157">
        <v>7211.5653000000002</v>
      </c>
      <c r="Z157">
        <v>7708.9529000000002</v>
      </c>
      <c r="AA157">
        <v>7835.5029000000004</v>
      </c>
      <c r="AB157">
        <v>9037.7365000000009</v>
      </c>
      <c r="AC157">
        <v>10445.719999999999</v>
      </c>
      <c r="AD157">
        <v>11858.183999999999</v>
      </c>
      <c r="AE157">
        <v>11407.074000000001</v>
      </c>
      <c r="AF157">
        <v>12695.665999999999</v>
      </c>
      <c r="AG157">
        <v>13338.698</v>
      </c>
      <c r="AH157">
        <v>13660.572</v>
      </c>
      <c r="AI157">
        <v>13927.023999999999</v>
      </c>
      <c r="AJ157">
        <v>13912.072</v>
      </c>
      <c r="AK157">
        <v>14339.579</v>
      </c>
      <c r="AL157">
        <v>14739.138999999999</v>
      </c>
      <c r="AM157">
        <v>15794.582</v>
      </c>
      <c r="AN157">
        <v>16339.007</v>
      </c>
      <c r="AO157">
        <v>12837.415000000001</v>
      </c>
      <c r="AP157">
        <v>12709.508</v>
      </c>
      <c r="AQ157">
        <v>11885.34</v>
      </c>
      <c r="AR157">
        <v>8504.2806</v>
      </c>
      <c r="AS157">
        <v>7495.7511999999997</v>
      </c>
      <c r="AT157">
        <v>72.954544999999996</v>
      </c>
      <c r="AU157">
        <v>73.937286999999998</v>
      </c>
      <c r="AV157">
        <v>74.090180000000004</v>
      </c>
      <c r="AW157">
        <v>73.132231000000004</v>
      </c>
      <c r="AX157">
        <v>72.782047000000006</v>
      </c>
      <c r="AY157">
        <v>71.853089999999995</v>
      </c>
      <c r="AZ157">
        <v>71.451223999999996</v>
      </c>
      <c r="BA157">
        <v>71.451628999999997</v>
      </c>
      <c r="BB157">
        <v>72.274914999999993</v>
      </c>
      <c r="BC157">
        <v>72.223870000000005</v>
      </c>
      <c r="BD157">
        <v>71.652648999999997</v>
      </c>
      <c r="BE157">
        <v>71.359261000000004</v>
      </c>
      <c r="BF157">
        <v>70.258628999999999</v>
      </c>
      <c r="BG157">
        <v>69.216091000000006</v>
      </c>
      <c r="BH157">
        <v>68.804084000000003</v>
      </c>
      <c r="BI157">
        <v>69.435100000000006</v>
      </c>
      <c r="BJ157">
        <v>69.441663000000005</v>
      </c>
      <c r="BK157">
        <v>70.346135000000004</v>
      </c>
      <c r="BL157">
        <v>71.120321000000004</v>
      </c>
      <c r="BM157">
        <v>71.500729000000007</v>
      </c>
      <c r="BN157">
        <v>71.255469000000005</v>
      </c>
      <c r="BO157">
        <v>70.676957000000002</v>
      </c>
      <c r="BP157">
        <v>71.341759999999994</v>
      </c>
      <c r="BQ157">
        <v>71.767865999999998</v>
      </c>
      <c r="BR157">
        <v>89.716359999999995</v>
      </c>
      <c r="BS157">
        <v>-71.092209999999994</v>
      </c>
      <c r="BT157">
        <v>128.53909999999999</v>
      </c>
      <c r="BU157">
        <v>131.01150000000001</v>
      </c>
      <c r="BV157">
        <v>-28.532430000000002</v>
      </c>
      <c r="BW157">
        <v>14.062469999999999</v>
      </c>
      <c r="BX157">
        <v>90.054239999999993</v>
      </c>
      <c r="BY157">
        <v>-286.43090000000001</v>
      </c>
      <c r="BZ157">
        <v>-214.73400000000001</v>
      </c>
      <c r="CA157">
        <v>334.7876</v>
      </c>
      <c r="CB157">
        <v>45.157589999999999</v>
      </c>
      <c r="CC157">
        <v>-118.2734</v>
      </c>
      <c r="CD157">
        <v>-145.6919</v>
      </c>
      <c r="CE157">
        <v>176.69390000000001</v>
      </c>
      <c r="CF157">
        <v>314.2724</v>
      </c>
      <c r="CG157">
        <v>31.700959999999998</v>
      </c>
      <c r="CH157">
        <v>-186.74600000000001</v>
      </c>
      <c r="CI157">
        <v>-400.18389999999999</v>
      </c>
      <c r="CJ157">
        <v>14.16217</v>
      </c>
      <c r="CK157">
        <v>3011.24</v>
      </c>
      <c r="CL157">
        <v>2022.4090000000001</v>
      </c>
      <c r="CM157">
        <v>-94.898120000000006</v>
      </c>
      <c r="CN157">
        <v>-42.03557</v>
      </c>
      <c r="CO157">
        <v>122.49039999999999</v>
      </c>
      <c r="CP157">
        <v>8842.8209999999999</v>
      </c>
      <c r="CQ157">
        <v>26213.55</v>
      </c>
      <c r="CR157">
        <v>20908.509999999998</v>
      </c>
      <c r="CS157">
        <v>4075.6840000000002</v>
      </c>
      <c r="CT157">
        <v>2647.9989999999998</v>
      </c>
      <c r="CU157">
        <v>2489.143</v>
      </c>
      <c r="CV157">
        <v>3276.1480000000001</v>
      </c>
      <c r="CW157">
        <v>4927.165</v>
      </c>
      <c r="CX157">
        <v>6016.8990000000003</v>
      </c>
      <c r="CY157">
        <v>11852.65</v>
      </c>
      <c r="CZ157">
        <v>10492.16</v>
      </c>
      <c r="DA157">
        <v>15892.65</v>
      </c>
      <c r="DB157">
        <v>3447.82</v>
      </c>
      <c r="DC157">
        <v>31930.23</v>
      </c>
      <c r="DD157">
        <v>34697.769999999997</v>
      </c>
      <c r="DE157">
        <v>21617.77</v>
      </c>
      <c r="DF157">
        <v>39808.92</v>
      </c>
      <c r="DG157">
        <v>38128.400000000001</v>
      </c>
      <c r="DH157">
        <v>13065.91</v>
      </c>
      <c r="DI157">
        <v>17608.689999999999</v>
      </c>
      <c r="DJ157">
        <v>10130.74</v>
      </c>
      <c r="DK157">
        <v>3920.24</v>
      </c>
      <c r="DL157">
        <v>1840.838</v>
      </c>
      <c r="DM157">
        <v>1681.652</v>
      </c>
      <c r="DN157">
        <v>20</v>
      </c>
      <c r="DO157">
        <v>21</v>
      </c>
      <c r="DP157">
        <v>121</v>
      </c>
      <c r="DQ157">
        <v>3.11</v>
      </c>
      <c r="DR157">
        <v>3.11</v>
      </c>
    </row>
    <row r="158" spans="1:122" hidden="1" x14ac:dyDescent="0.3">
      <c r="A158" t="str">
        <f t="shared" si="3"/>
        <v>Aggregator-CPOWER_All Day Ahead and Day Of_45153_19-20</v>
      </c>
      <c r="B158" t="s">
        <v>49</v>
      </c>
      <c r="C158" t="s">
        <v>202</v>
      </c>
      <c r="D158" t="s">
        <v>48</v>
      </c>
      <c r="E158" t="s">
        <v>203</v>
      </c>
      <c r="F158" t="s">
        <v>48</v>
      </c>
      <c r="G158" t="s">
        <v>84</v>
      </c>
      <c r="H158" t="s">
        <v>48</v>
      </c>
      <c r="I158" t="s">
        <v>48</v>
      </c>
      <c r="J158" t="s">
        <v>48</v>
      </c>
      <c r="K158" t="s">
        <v>171</v>
      </c>
      <c r="L158" s="22">
        <v>45153</v>
      </c>
      <c r="M158">
        <v>19</v>
      </c>
      <c r="N158">
        <v>20</v>
      </c>
      <c r="O158">
        <v>121</v>
      </c>
      <c r="P158">
        <v>119</v>
      </c>
      <c r="Q158">
        <v>2</v>
      </c>
      <c r="R158">
        <v>0</v>
      </c>
      <c r="S158">
        <v>0</v>
      </c>
      <c r="T158">
        <v>0</v>
      </c>
      <c r="U158">
        <v>0</v>
      </c>
      <c r="V158">
        <v>6740.8077000000003</v>
      </c>
      <c r="W158">
        <v>6566.8414000000002</v>
      </c>
      <c r="X158">
        <v>6447.9337999999998</v>
      </c>
      <c r="Y158">
        <v>6762.7777999999998</v>
      </c>
      <c r="Z158">
        <v>7059.8636999999999</v>
      </c>
      <c r="AA158">
        <v>7327.6940999999997</v>
      </c>
      <c r="AB158">
        <v>8621.9110000000001</v>
      </c>
      <c r="AC158">
        <v>9574.6241000000009</v>
      </c>
      <c r="AD158">
        <v>11047.262000000001</v>
      </c>
      <c r="AE158">
        <v>11398.376</v>
      </c>
      <c r="AF158">
        <v>12272.475</v>
      </c>
      <c r="AG158">
        <v>12865.767</v>
      </c>
      <c r="AH158">
        <v>13491.099</v>
      </c>
      <c r="AI158">
        <v>14160.950999999999</v>
      </c>
      <c r="AJ158">
        <v>14301.517</v>
      </c>
      <c r="AK158">
        <v>14740.794</v>
      </c>
      <c r="AL158">
        <v>15729.209000000001</v>
      </c>
      <c r="AM158">
        <v>14505.874</v>
      </c>
      <c r="AN158">
        <v>13365.909</v>
      </c>
      <c r="AO158">
        <v>13901.948</v>
      </c>
      <c r="AP158">
        <v>13551.847</v>
      </c>
      <c r="AQ158">
        <v>11895.799000000001</v>
      </c>
      <c r="AR158">
        <v>9125.5643</v>
      </c>
      <c r="AS158">
        <v>7949.0177999999996</v>
      </c>
      <c r="AT158">
        <v>72.882352999999995</v>
      </c>
      <c r="AU158">
        <v>73.905445</v>
      </c>
      <c r="AV158">
        <v>74.935828999999998</v>
      </c>
      <c r="AW158">
        <v>74.672337999999996</v>
      </c>
      <c r="AX158">
        <v>75.133447000000004</v>
      </c>
      <c r="AY158">
        <v>74.88843</v>
      </c>
      <c r="AZ158">
        <v>75.472909000000001</v>
      </c>
      <c r="BA158">
        <v>75.686356000000004</v>
      </c>
      <c r="BB158">
        <v>74.152648999999997</v>
      </c>
      <c r="BC158">
        <v>72.076811000000006</v>
      </c>
      <c r="BD158">
        <v>71.772970000000001</v>
      </c>
      <c r="BE158">
        <v>70.876033000000007</v>
      </c>
      <c r="BF158">
        <v>69.909576999999999</v>
      </c>
      <c r="BG158">
        <v>69.868011999999993</v>
      </c>
      <c r="BH158">
        <v>69.230919</v>
      </c>
      <c r="BI158">
        <v>68.039620999999997</v>
      </c>
      <c r="BJ158">
        <v>68.176471000000006</v>
      </c>
      <c r="BK158">
        <v>68.397666999999998</v>
      </c>
      <c r="BL158">
        <v>68.223383999999996</v>
      </c>
      <c r="BM158">
        <v>68.821099000000004</v>
      </c>
      <c r="BN158">
        <v>69.116189000000006</v>
      </c>
      <c r="BO158">
        <v>70.067087999999998</v>
      </c>
      <c r="BP158">
        <v>71.043024000000003</v>
      </c>
      <c r="BQ158">
        <v>71.956975999999997</v>
      </c>
      <c r="BR158">
        <v>223.00479999999999</v>
      </c>
      <c r="BS158">
        <v>207.66829999999999</v>
      </c>
      <c r="BT158">
        <v>218.55889999999999</v>
      </c>
      <c r="BU158">
        <v>137.6053</v>
      </c>
      <c r="BV158">
        <v>109.66500000000001</v>
      </c>
      <c r="BW158">
        <v>86.15419</v>
      </c>
      <c r="BX158">
        <v>-44.824159999999999</v>
      </c>
      <c r="BY158">
        <v>29.294619999999998</v>
      </c>
      <c r="BZ158">
        <v>-145.8623</v>
      </c>
      <c r="CA158">
        <v>-121.8051</v>
      </c>
      <c r="CB158">
        <v>-32.387549999999997</v>
      </c>
      <c r="CC158">
        <v>178.07579999999999</v>
      </c>
      <c r="CD158">
        <v>52.890540000000001</v>
      </c>
      <c r="CE158">
        <v>-253.57740000000001</v>
      </c>
      <c r="CF158">
        <v>-251.80340000000001</v>
      </c>
      <c r="CG158">
        <v>-424.9307</v>
      </c>
      <c r="CH158">
        <v>-930.36599999999999</v>
      </c>
      <c r="CI158">
        <v>1028.923</v>
      </c>
      <c r="CJ158">
        <v>2711.8420000000001</v>
      </c>
      <c r="CK158">
        <v>2070.261</v>
      </c>
      <c r="CL158">
        <v>1017.458</v>
      </c>
      <c r="CM158">
        <v>116.533</v>
      </c>
      <c r="CN158">
        <v>-111.0179</v>
      </c>
      <c r="CO158">
        <v>-33.571249999999999</v>
      </c>
      <c r="CP158">
        <v>956.71519999999998</v>
      </c>
      <c r="CQ158">
        <v>965.82579999999996</v>
      </c>
      <c r="CR158">
        <v>847.22209999999995</v>
      </c>
      <c r="CS158">
        <v>660.76949999999999</v>
      </c>
      <c r="CT158">
        <v>565.55560000000003</v>
      </c>
      <c r="CU158">
        <v>647.42539999999997</v>
      </c>
      <c r="CV158">
        <v>669.21069999999997</v>
      </c>
      <c r="CW158">
        <v>1037.742</v>
      </c>
      <c r="CX158">
        <v>1232.6780000000001</v>
      </c>
      <c r="CY158">
        <v>1559.1220000000001</v>
      </c>
      <c r="CZ158">
        <v>1111.223</v>
      </c>
      <c r="DA158">
        <v>730.87620000000004</v>
      </c>
      <c r="DB158">
        <v>599.76430000000005</v>
      </c>
      <c r="DC158">
        <v>1229.644</v>
      </c>
      <c r="DD158">
        <v>2060.922</v>
      </c>
      <c r="DE158">
        <v>3435.7979999999998</v>
      </c>
      <c r="DF158">
        <v>4345.3739999999998</v>
      </c>
      <c r="DG158">
        <v>4167.7169999999996</v>
      </c>
      <c r="DH158">
        <v>2937.7150000000001</v>
      </c>
      <c r="DI158">
        <v>3377.4560000000001</v>
      </c>
      <c r="DJ158">
        <v>2424.2220000000002</v>
      </c>
      <c r="DK158">
        <v>575.75469999999996</v>
      </c>
      <c r="DL158">
        <v>183.87389999999999</v>
      </c>
      <c r="DM158">
        <v>367.05860000000001</v>
      </c>
      <c r="DN158">
        <v>18</v>
      </c>
      <c r="DO158">
        <v>21</v>
      </c>
      <c r="DP158">
        <v>121</v>
      </c>
      <c r="DQ158">
        <v>3.2149999999999999</v>
      </c>
      <c r="DR158">
        <v>3.2149999999999999</v>
      </c>
    </row>
    <row r="159" spans="1:122" hidden="1" x14ac:dyDescent="0.3">
      <c r="A159" t="str">
        <f t="shared" si="3"/>
        <v>Aggregator-CPOWER_All Day Ahead and Day Of_45154_18-21</v>
      </c>
      <c r="B159" t="s">
        <v>49</v>
      </c>
      <c r="C159" t="s">
        <v>202</v>
      </c>
      <c r="D159" t="s">
        <v>48</v>
      </c>
      <c r="E159" t="s">
        <v>203</v>
      </c>
      <c r="F159" t="s">
        <v>48</v>
      </c>
      <c r="G159" t="s">
        <v>84</v>
      </c>
      <c r="H159" t="s">
        <v>48</v>
      </c>
      <c r="I159" t="s">
        <v>48</v>
      </c>
      <c r="J159" t="s">
        <v>48</v>
      </c>
      <c r="K159" t="s">
        <v>171</v>
      </c>
      <c r="L159" s="22">
        <v>45154</v>
      </c>
      <c r="M159">
        <v>18</v>
      </c>
      <c r="N159">
        <v>21</v>
      </c>
      <c r="O159">
        <v>121</v>
      </c>
      <c r="P159">
        <v>119</v>
      </c>
      <c r="Q159">
        <v>2</v>
      </c>
      <c r="R159">
        <v>0</v>
      </c>
      <c r="S159">
        <v>0</v>
      </c>
      <c r="T159">
        <v>0</v>
      </c>
      <c r="U159">
        <v>0</v>
      </c>
      <c r="V159">
        <v>7242.6719999999996</v>
      </c>
      <c r="W159">
        <v>6841.2280000000001</v>
      </c>
      <c r="X159">
        <v>6651.5717999999997</v>
      </c>
      <c r="Y159">
        <v>6985.5627999999997</v>
      </c>
      <c r="Z159">
        <v>7301.0962</v>
      </c>
      <c r="AA159">
        <v>7524.8663999999999</v>
      </c>
      <c r="AB159">
        <v>8874.0496000000003</v>
      </c>
      <c r="AC159">
        <v>9949.1864000000005</v>
      </c>
      <c r="AD159">
        <v>11250.611000000001</v>
      </c>
      <c r="AE159">
        <v>12048.144</v>
      </c>
      <c r="AF159">
        <v>13790.941999999999</v>
      </c>
      <c r="AG159">
        <v>14035.045</v>
      </c>
      <c r="AH159">
        <v>14553.721</v>
      </c>
      <c r="AI159">
        <v>14951.385</v>
      </c>
      <c r="AJ159">
        <v>15236.029</v>
      </c>
      <c r="AK159">
        <v>15962.701999999999</v>
      </c>
      <c r="AL159">
        <v>15989.588</v>
      </c>
      <c r="AM159">
        <v>13135.687</v>
      </c>
      <c r="AN159">
        <v>14097.021000000001</v>
      </c>
      <c r="AO159">
        <v>14796.72</v>
      </c>
      <c r="AP159">
        <v>13267.172</v>
      </c>
      <c r="AQ159">
        <v>12339.133</v>
      </c>
      <c r="AR159">
        <v>9302.2687000000005</v>
      </c>
      <c r="AS159">
        <v>7995.9880999999996</v>
      </c>
      <c r="AT159">
        <v>75.380408000000003</v>
      </c>
      <c r="AU159">
        <v>78.093097</v>
      </c>
      <c r="AV159">
        <v>78.581671999999998</v>
      </c>
      <c r="AW159">
        <v>78.454789000000005</v>
      </c>
      <c r="AX159">
        <v>78.982012999999995</v>
      </c>
      <c r="AY159">
        <v>78.357073</v>
      </c>
      <c r="AZ159">
        <v>78.621049999999997</v>
      </c>
      <c r="BA159">
        <v>78.159456000000006</v>
      </c>
      <c r="BB159">
        <v>75.740155999999999</v>
      </c>
      <c r="BC159">
        <v>74.648031000000003</v>
      </c>
      <c r="BD159">
        <v>73.406173999999993</v>
      </c>
      <c r="BE159">
        <v>73.133324999999999</v>
      </c>
      <c r="BF159">
        <v>72.152893000000006</v>
      </c>
      <c r="BG159">
        <v>71.571743999999995</v>
      </c>
      <c r="BH159">
        <v>70.731211999999999</v>
      </c>
      <c r="BI159">
        <v>69.746475000000004</v>
      </c>
      <c r="BJ159">
        <v>69.699420000000003</v>
      </c>
      <c r="BK159">
        <v>70.011927999999997</v>
      </c>
      <c r="BL159">
        <v>69.828597000000002</v>
      </c>
      <c r="BM159">
        <v>70.637336000000005</v>
      </c>
      <c r="BN159">
        <v>71.386728000000005</v>
      </c>
      <c r="BO159">
        <v>72.740641999999994</v>
      </c>
      <c r="BP159">
        <v>74.161885999999996</v>
      </c>
      <c r="BQ159">
        <v>75.453329999999994</v>
      </c>
      <c r="BR159">
        <v>-82.557310000000001</v>
      </c>
      <c r="BS159">
        <v>125.00239999999999</v>
      </c>
      <c r="BT159">
        <v>205.29730000000001</v>
      </c>
      <c r="BU159">
        <v>105.60469999999999</v>
      </c>
      <c r="BV159">
        <v>84.413039999999995</v>
      </c>
      <c r="BW159">
        <v>142.68039999999999</v>
      </c>
      <c r="BX159">
        <v>24.061979999999998</v>
      </c>
      <c r="BY159">
        <v>-27.424320000000002</v>
      </c>
      <c r="BZ159">
        <v>5.5285029999999997</v>
      </c>
      <c r="CA159">
        <v>-195.8604</v>
      </c>
      <c r="CB159">
        <v>-525.05650000000003</v>
      </c>
      <c r="CC159">
        <v>230.9067</v>
      </c>
      <c r="CD159">
        <v>218.04910000000001</v>
      </c>
      <c r="CE159">
        <v>119.86199999999999</v>
      </c>
      <c r="CF159">
        <v>-49.289279999999998</v>
      </c>
      <c r="CG159">
        <v>-598.54719999999998</v>
      </c>
      <c r="CH159">
        <v>-73.729370000000003</v>
      </c>
      <c r="CI159">
        <v>3477.8420000000001</v>
      </c>
      <c r="CJ159">
        <v>2925.0970000000002</v>
      </c>
      <c r="CK159">
        <v>1926.0219999999999</v>
      </c>
      <c r="CL159">
        <v>1870.5329999999999</v>
      </c>
      <c r="CM159">
        <v>68.62039</v>
      </c>
      <c r="CN159">
        <v>-97.99821</v>
      </c>
      <c r="CO159">
        <v>3.2415080000000001</v>
      </c>
      <c r="CP159">
        <v>830.44090000000006</v>
      </c>
      <c r="CQ159">
        <v>840.2364</v>
      </c>
      <c r="CR159">
        <v>717.93430000000001</v>
      </c>
      <c r="CS159">
        <v>555.80460000000005</v>
      </c>
      <c r="CT159">
        <v>467.11419999999998</v>
      </c>
      <c r="CU159">
        <v>507.13409999999999</v>
      </c>
      <c r="CV159">
        <v>602.19299999999998</v>
      </c>
      <c r="CW159">
        <v>991.67430000000002</v>
      </c>
      <c r="CX159">
        <v>1069.319</v>
      </c>
      <c r="CY159">
        <v>2054.1660000000002</v>
      </c>
      <c r="CZ159">
        <v>1429.953</v>
      </c>
      <c r="DA159">
        <v>1310.5999999999999</v>
      </c>
      <c r="DB159">
        <v>645.11469999999997</v>
      </c>
      <c r="DC159">
        <v>1286.3240000000001</v>
      </c>
      <c r="DD159">
        <v>1799.789</v>
      </c>
      <c r="DE159">
        <v>3404.1779999999999</v>
      </c>
      <c r="DF159">
        <v>4101.6499999999996</v>
      </c>
      <c r="DG159">
        <v>4221.7290000000003</v>
      </c>
      <c r="DH159">
        <v>3168.614</v>
      </c>
      <c r="DI159">
        <v>3778.672</v>
      </c>
      <c r="DJ159">
        <v>2449.2399999999998</v>
      </c>
      <c r="DK159">
        <v>619.67439999999999</v>
      </c>
      <c r="DL159">
        <v>189.5172</v>
      </c>
      <c r="DM159">
        <v>363.12580000000003</v>
      </c>
      <c r="DN159">
        <v>18</v>
      </c>
      <c r="DO159">
        <v>21</v>
      </c>
      <c r="DP159">
        <v>121</v>
      </c>
      <c r="DQ159">
        <v>3.2149999999999999</v>
      </c>
      <c r="DR159">
        <v>3.2149999999999999</v>
      </c>
    </row>
    <row r="160" spans="1:122" hidden="1" x14ac:dyDescent="0.3">
      <c r="A160" t="str">
        <f t="shared" si="3"/>
        <v>Aggregator-CPOWER_All Day Ahead and Day Of_45166_19-20</v>
      </c>
      <c r="B160" t="s">
        <v>49</v>
      </c>
      <c r="C160" t="s">
        <v>202</v>
      </c>
      <c r="D160" t="s">
        <v>48</v>
      </c>
      <c r="E160" t="s">
        <v>203</v>
      </c>
      <c r="F160" t="s">
        <v>48</v>
      </c>
      <c r="G160" t="s">
        <v>84</v>
      </c>
      <c r="H160" t="s">
        <v>48</v>
      </c>
      <c r="I160" t="s">
        <v>48</v>
      </c>
      <c r="J160" t="s">
        <v>48</v>
      </c>
      <c r="K160" t="s">
        <v>171</v>
      </c>
      <c r="L160" s="22">
        <v>45166</v>
      </c>
      <c r="M160">
        <v>19</v>
      </c>
      <c r="N160">
        <v>20</v>
      </c>
      <c r="O160">
        <v>121</v>
      </c>
      <c r="P160">
        <v>118</v>
      </c>
      <c r="Q160">
        <v>2</v>
      </c>
      <c r="R160">
        <v>0</v>
      </c>
      <c r="S160">
        <v>0</v>
      </c>
      <c r="T160">
        <v>0</v>
      </c>
      <c r="U160">
        <v>0</v>
      </c>
      <c r="V160">
        <v>6639.8685999999998</v>
      </c>
      <c r="W160">
        <v>6489.2043000000003</v>
      </c>
      <c r="X160">
        <v>6298.2129000000004</v>
      </c>
      <c r="Y160">
        <v>6551.6773999999996</v>
      </c>
      <c r="Z160">
        <v>6865.5438000000004</v>
      </c>
      <c r="AA160">
        <v>7391.9584000000004</v>
      </c>
      <c r="AB160">
        <v>8636.4860000000008</v>
      </c>
      <c r="AC160">
        <v>9583.1456999999991</v>
      </c>
      <c r="AD160">
        <v>11244.950999999999</v>
      </c>
      <c r="AE160">
        <v>12079.867</v>
      </c>
      <c r="AF160">
        <v>13638.138999999999</v>
      </c>
      <c r="AG160">
        <v>14731.281999999999</v>
      </c>
      <c r="AH160">
        <v>14997.984</v>
      </c>
      <c r="AI160">
        <v>15250.227999999999</v>
      </c>
      <c r="AJ160">
        <v>15404.246999999999</v>
      </c>
      <c r="AK160">
        <v>15457.914000000001</v>
      </c>
      <c r="AL160">
        <v>15821.571</v>
      </c>
      <c r="AM160">
        <v>16603.900000000001</v>
      </c>
      <c r="AN160">
        <v>14074.154</v>
      </c>
      <c r="AO160">
        <v>14241.191999999999</v>
      </c>
      <c r="AP160">
        <v>14983.716</v>
      </c>
      <c r="AQ160">
        <v>12450.912</v>
      </c>
      <c r="AR160">
        <v>9000.1682999999994</v>
      </c>
      <c r="AS160">
        <v>7681.2785000000003</v>
      </c>
      <c r="AT160">
        <v>78.655490999999998</v>
      </c>
      <c r="AU160">
        <v>77.084052</v>
      </c>
      <c r="AV160">
        <v>75.524057999999997</v>
      </c>
      <c r="AW160">
        <v>74.072243</v>
      </c>
      <c r="AX160">
        <v>72.937966000000003</v>
      </c>
      <c r="AY160">
        <v>72.568707000000003</v>
      </c>
      <c r="AZ160">
        <v>73.103802000000002</v>
      </c>
      <c r="BA160">
        <v>72.141284999999996</v>
      </c>
      <c r="BB160">
        <v>73.680729999999997</v>
      </c>
      <c r="BC160">
        <v>74.390253000000001</v>
      </c>
      <c r="BD160">
        <v>75.809393999999998</v>
      </c>
      <c r="BE160">
        <v>77.121532999999999</v>
      </c>
      <c r="BF160">
        <v>77.157583000000002</v>
      </c>
      <c r="BG160">
        <v>76.824841000000006</v>
      </c>
      <c r="BH160">
        <v>77.431865000000002</v>
      </c>
      <c r="BI160">
        <v>78.988710999999995</v>
      </c>
      <c r="BJ160">
        <v>78.752139</v>
      </c>
      <c r="BK160">
        <v>78.143085999999997</v>
      </c>
      <c r="BL160">
        <v>79.650056000000006</v>
      </c>
      <c r="BM160">
        <v>80.793881999999996</v>
      </c>
      <c r="BN160">
        <v>80.922584000000001</v>
      </c>
      <c r="BO160">
        <v>81.087767999999997</v>
      </c>
      <c r="BP160">
        <v>81.834159999999997</v>
      </c>
      <c r="BQ160">
        <v>81.693468999999993</v>
      </c>
      <c r="BR160">
        <v>184.3152</v>
      </c>
      <c r="BS160">
        <v>192.38509999999999</v>
      </c>
      <c r="BT160">
        <v>290.40390000000002</v>
      </c>
      <c r="BU160">
        <v>242.04769999999999</v>
      </c>
      <c r="BV160">
        <v>282.46589999999998</v>
      </c>
      <c r="BW160">
        <v>65.330010000000001</v>
      </c>
      <c r="BX160">
        <v>-51.898580000000003</v>
      </c>
      <c r="BY160">
        <v>103.7882</v>
      </c>
      <c r="BZ160">
        <v>-66.938999999999993</v>
      </c>
      <c r="CA160">
        <v>-266.15469999999999</v>
      </c>
      <c r="CB160">
        <v>-114.9</v>
      </c>
      <c r="CC160">
        <v>-214.1018</v>
      </c>
      <c r="CD160">
        <v>110.1159</v>
      </c>
      <c r="CE160">
        <v>368.67489999999998</v>
      </c>
      <c r="CF160">
        <v>325.14569999999998</v>
      </c>
      <c r="CG160">
        <v>372.55630000000002</v>
      </c>
      <c r="CH160">
        <v>360.24340000000001</v>
      </c>
      <c r="CI160">
        <v>264.57740000000001</v>
      </c>
      <c r="CJ160">
        <v>2926.7109999999998</v>
      </c>
      <c r="CK160">
        <v>2417.8200000000002</v>
      </c>
      <c r="CL160">
        <v>118.6932</v>
      </c>
      <c r="CM160">
        <v>-137.6557</v>
      </c>
      <c r="CN160">
        <v>13.676970000000001</v>
      </c>
      <c r="CO160">
        <v>113.06310000000001</v>
      </c>
      <c r="CP160">
        <v>1073.306</v>
      </c>
      <c r="CQ160">
        <v>1068.2539999999999</v>
      </c>
      <c r="CR160">
        <v>929.85640000000001</v>
      </c>
      <c r="CS160">
        <v>633.06690000000003</v>
      </c>
      <c r="CT160">
        <v>510.73759999999999</v>
      </c>
      <c r="CU160">
        <v>489.77769999999998</v>
      </c>
      <c r="CV160">
        <v>636.68470000000002</v>
      </c>
      <c r="CW160">
        <v>1217.1559999999999</v>
      </c>
      <c r="CX160">
        <v>1443.71</v>
      </c>
      <c r="CY160">
        <v>2306.319</v>
      </c>
      <c r="CZ160">
        <v>1533.4459999999999</v>
      </c>
      <c r="DA160">
        <v>1001.521</v>
      </c>
      <c r="DB160">
        <v>819.20540000000005</v>
      </c>
      <c r="DC160">
        <v>1396.471</v>
      </c>
      <c r="DD160">
        <v>2385.2040000000002</v>
      </c>
      <c r="DE160">
        <v>3444.22</v>
      </c>
      <c r="DF160">
        <v>3970.4229999999998</v>
      </c>
      <c r="DG160">
        <v>4714.3530000000001</v>
      </c>
      <c r="DH160">
        <v>3419.3589999999999</v>
      </c>
      <c r="DI160">
        <v>4976.2039999999997</v>
      </c>
      <c r="DJ160">
        <v>3229.6439999999998</v>
      </c>
      <c r="DK160">
        <v>1073.8520000000001</v>
      </c>
      <c r="DL160">
        <v>303.0258</v>
      </c>
      <c r="DM160">
        <v>521.39340000000004</v>
      </c>
      <c r="DN160">
        <v>19</v>
      </c>
      <c r="DO160">
        <v>20</v>
      </c>
      <c r="DP160">
        <v>121</v>
      </c>
      <c r="DQ160">
        <v>3.2149999999999999</v>
      </c>
      <c r="DR160">
        <v>3.2149999999999999</v>
      </c>
    </row>
    <row r="161" spans="1:122" x14ac:dyDescent="0.3">
      <c r="A161" t="str">
        <f t="shared" si="3"/>
        <v>Aggregator-ENEL X NORTH AMERICA_All Day Ahead and Day Of_45153_18-19</v>
      </c>
      <c r="B161" t="s">
        <v>49</v>
      </c>
      <c r="C161" t="s">
        <v>205</v>
      </c>
      <c r="D161" t="s">
        <v>48</v>
      </c>
      <c r="E161" t="s">
        <v>206</v>
      </c>
      <c r="F161" t="s">
        <v>48</v>
      </c>
      <c r="G161" t="s">
        <v>84</v>
      </c>
      <c r="H161" t="s">
        <v>48</v>
      </c>
      <c r="I161" t="s">
        <v>48</v>
      </c>
      <c r="J161" t="s">
        <v>48</v>
      </c>
      <c r="K161" t="s">
        <v>171</v>
      </c>
      <c r="L161" s="22">
        <v>45153</v>
      </c>
      <c r="M161">
        <v>18</v>
      </c>
      <c r="N161">
        <v>19</v>
      </c>
      <c r="Q161">
        <v>1</v>
      </c>
      <c r="R161">
        <v>1</v>
      </c>
      <c r="S161">
        <v>0</v>
      </c>
      <c r="T161">
        <v>1</v>
      </c>
      <c r="U161">
        <v>0</v>
      </c>
      <c r="AT161">
        <v>68</v>
      </c>
      <c r="AU161">
        <v>67.666667000000004</v>
      </c>
      <c r="AV161">
        <v>67.666667000000004</v>
      </c>
      <c r="AW161">
        <v>68</v>
      </c>
      <c r="AX161">
        <v>68.666667000000004</v>
      </c>
      <c r="AY161">
        <v>70</v>
      </c>
      <c r="AZ161">
        <v>72</v>
      </c>
      <c r="BA161">
        <v>74.666667000000004</v>
      </c>
      <c r="BB161">
        <v>76</v>
      </c>
      <c r="BC161">
        <v>75.666667000000004</v>
      </c>
      <c r="BD161">
        <v>75.333332999999996</v>
      </c>
      <c r="BE161">
        <v>74</v>
      </c>
      <c r="BF161">
        <v>72.333332999999996</v>
      </c>
      <c r="BG161">
        <v>72.666667000000004</v>
      </c>
      <c r="BH161">
        <v>70.666667000000004</v>
      </c>
      <c r="BI161">
        <v>69.333332999999996</v>
      </c>
      <c r="BJ161">
        <v>69.333332999999996</v>
      </c>
      <c r="BK161">
        <v>69.333332999999996</v>
      </c>
      <c r="BL161">
        <v>68.666667000000004</v>
      </c>
      <c r="BM161">
        <v>68.333332999999996</v>
      </c>
      <c r="BN161">
        <v>69</v>
      </c>
      <c r="BO161">
        <v>68.333332999999996</v>
      </c>
      <c r="BP161">
        <v>68</v>
      </c>
      <c r="BQ161">
        <v>68</v>
      </c>
      <c r="DN161">
        <v>18</v>
      </c>
      <c r="DO161">
        <v>19</v>
      </c>
    </row>
    <row r="162" spans="1:122" x14ac:dyDescent="0.3">
      <c r="A162" t="str">
        <f t="shared" si="3"/>
        <v>Aggregator-ENEL X NORTH AMERICA_All Day Ahead and Day Of_45154_18-21</v>
      </c>
      <c r="B162" t="s">
        <v>49</v>
      </c>
      <c r="C162" t="s">
        <v>205</v>
      </c>
      <c r="D162" t="s">
        <v>48</v>
      </c>
      <c r="E162" t="s">
        <v>206</v>
      </c>
      <c r="F162" t="s">
        <v>48</v>
      </c>
      <c r="G162" t="s">
        <v>84</v>
      </c>
      <c r="H162" t="s">
        <v>48</v>
      </c>
      <c r="I162" t="s">
        <v>48</v>
      </c>
      <c r="J162" t="s">
        <v>48</v>
      </c>
      <c r="K162" t="s">
        <v>171</v>
      </c>
      <c r="L162" s="22">
        <v>45154</v>
      </c>
      <c r="M162">
        <v>18</v>
      </c>
      <c r="N162">
        <v>21</v>
      </c>
      <c r="Q162">
        <v>1</v>
      </c>
      <c r="R162">
        <v>1</v>
      </c>
      <c r="S162">
        <v>0</v>
      </c>
      <c r="T162">
        <v>1</v>
      </c>
      <c r="U162">
        <v>0</v>
      </c>
      <c r="AT162">
        <v>68.666667000000004</v>
      </c>
      <c r="AU162">
        <v>68.666667000000004</v>
      </c>
      <c r="AV162">
        <v>68.666667000000004</v>
      </c>
      <c r="AW162">
        <v>70</v>
      </c>
      <c r="AX162">
        <v>74</v>
      </c>
      <c r="AY162">
        <v>75</v>
      </c>
      <c r="AZ162">
        <v>76.333332999999996</v>
      </c>
      <c r="BA162">
        <v>78.333332999999996</v>
      </c>
      <c r="BB162">
        <v>77</v>
      </c>
      <c r="BC162">
        <v>78.333332999999996</v>
      </c>
      <c r="BD162">
        <v>75.333332999999996</v>
      </c>
      <c r="BE162">
        <v>75.5</v>
      </c>
      <c r="BF162">
        <v>76.666667000000004</v>
      </c>
      <c r="BG162">
        <v>73.333332999999996</v>
      </c>
      <c r="BH162">
        <v>71.666667000000004</v>
      </c>
      <c r="BI162">
        <v>71</v>
      </c>
      <c r="BJ162">
        <v>70</v>
      </c>
      <c r="BK162">
        <v>0</v>
      </c>
      <c r="BL162">
        <v>69</v>
      </c>
      <c r="BM162">
        <v>69.333332999999996</v>
      </c>
      <c r="BN162">
        <v>69.333332999999996</v>
      </c>
      <c r="BO162">
        <v>69.333332999999996</v>
      </c>
      <c r="BP162">
        <v>69</v>
      </c>
      <c r="BQ162">
        <v>69</v>
      </c>
      <c r="DN162">
        <v>18</v>
      </c>
      <c r="DO162">
        <v>21</v>
      </c>
    </row>
    <row r="163" spans="1:122" x14ac:dyDescent="0.3">
      <c r="A163" t="str">
        <f t="shared" si="3"/>
        <v>Aggregator-ENERSPONSE_All Day Ahead and Day Of_45153_18-19</v>
      </c>
      <c r="B163" t="s">
        <v>49</v>
      </c>
      <c r="C163" t="s">
        <v>207</v>
      </c>
      <c r="D163" t="s">
        <v>48</v>
      </c>
      <c r="E163" t="s">
        <v>208</v>
      </c>
      <c r="F163" t="s">
        <v>48</v>
      </c>
      <c r="G163" t="s">
        <v>84</v>
      </c>
      <c r="H163" t="s">
        <v>48</v>
      </c>
      <c r="I163" t="s">
        <v>48</v>
      </c>
      <c r="J163" t="s">
        <v>48</v>
      </c>
      <c r="K163" t="s">
        <v>171</v>
      </c>
      <c r="L163" s="22">
        <v>45153</v>
      </c>
      <c r="M163">
        <v>18</v>
      </c>
      <c r="N163">
        <v>19</v>
      </c>
      <c r="Q163">
        <v>1</v>
      </c>
      <c r="R163">
        <v>1</v>
      </c>
      <c r="S163">
        <v>0</v>
      </c>
      <c r="T163">
        <v>1</v>
      </c>
      <c r="U163">
        <v>0</v>
      </c>
      <c r="AT163">
        <v>72.428571000000005</v>
      </c>
      <c r="AU163">
        <v>75.857142999999994</v>
      </c>
      <c r="AV163">
        <v>77.285713999999999</v>
      </c>
      <c r="AW163">
        <v>78.285713999999999</v>
      </c>
      <c r="AX163">
        <v>78.285713999999999</v>
      </c>
      <c r="AY163">
        <v>78.142857000000006</v>
      </c>
      <c r="AZ163">
        <v>81</v>
      </c>
      <c r="BA163">
        <v>81.166667000000004</v>
      </c>
      <c r="BB163">
        <v>78</v>
      </c>
      <c r="BC163">
        <v>76.571428999999995</v>
      </c>
      <c r="BD163">
        <v>75.142857000000006</v>
      </c>
      <c r="BE163">
        <v>74</v>
      </c>
      <c r="BF163">
        <v>71.285713999999999</v>
      </c>
      <c r="BG163">
        <v>70.428571000000005</v>
      </c>
      <c r="BH163">
        <v>70.142857000000006</v>
      </c>
      <c r="BI163">
        <v>67.571428999999995</v>
      </c>
      <c r="BJ163">
        <v>67.714286000000001</v>
      </c>
      <c r="BK163">
        <v>68.142857000000006</v>
      </c>
      <c r="BL163">
        <v>67.857142999999994</v>
      </c>
      <c r="BM163">
        <v>67.714286000000001</v>
      </c>
      <c r="BN163">
        <v>66.714286000000001</v>
      </c>
      <c r="BO163">
        <v>67.428571000000005</v>
      </c>
      <c r="BP163">
        <v>68.142857000000006</v>
      </c>
      <c r="BQ163">
        <v>69.571428999999995</v>
      </c>
      <c r="DN163">
        <v>18</v>
      </c>
      <c r="DO163">
        <v>19</v>
      </c>
    </row>
    <row r="164" spans="1:122" x14ac:dyDescent="0.3">
      <c r="A164" t="str">
        <f t="shared" si="3"/>
        <v>Aggregator-ENERSPONSE_All Day Ahead and Day Of_45154_18-21</v>
      </c>
      <c r="B164" t="s">
        <v>49</v>
      </c>
      <c r="C164" t="s">
        <v>207</v>
      </c>
      <c r="D164" t="s">
        <v>48</v>
      </c>
      <c r="E164" t="s">
        <v>208</v>
      </c>
      <c r="F164" t="s">
        <v>48</v>
      </c>
      <c r="G164" t="s">
        <v>84</v>
      </c>
      <c r="H164" t="s">
        <v>48</v>
      </c>
      <c r="I164" t="s">
        <v>48</v>
      </c>
      <c r="J164" t="s">
        <v>48</v>
      </c>
      <c r="K164" t="s">
        <v>171</v>
      </c>
      <c r="L164" s="22">
        <v>45154</v>
      </c>
      <c r="M164">
        <v>18</v>
      </c>
      <c r="N164">
        <v>21</v>
      </c>
      <c r="Q164">
        <v>1</v>
      </c>
      <c r="R164">
        <v>1</v>
      </c>
      <c r="S164">
        <v>0</v>
      </c>
      <c r="T164">
        <v>1</v>
      </c>
      <c r="U164">
        <v>0</v>
      </c>
      <c r="AT164">
        <v>75</v>
      </c>
      <c r="AU164">
        <v>78.857142999999994</v>
      </c>
      <c r="AV164">
        <v>78.714286000000001</v>
      </c>
      <c r="AW164">
        <v>80.857142999999994</v>
      </c>
      <c r="AX164">
        <v>81.857142999999994</v>
      </c>
      <c r="AY164">
        <v>82.285713999999999</v>
      </c>
      <c r="AZ164">
        <v>81.285713999999999</v>
      </c>
      <c r="BA164">
        <v>81.428571000000005</v>
      </c>
      <c r="BB164">
        <v>78.571428999999995</v>
      </c>
      <c r="BC164">
        <v>78.571428999999995</v>
      </c>
      <c r="BD164">
        <v>76.714286000000001</v>
      </c>
      <c r="BE164">
        <v>76</v>
      </c>
      <c r="BF164">
        <v>73.285713999999999</v>
      </c>
      <c r="BG164">
        <v>70.928571000000005</v>
      </c>
      <c r="BH164">
        <v>70.928571000000005</v>
      </c>
      <c r="BI164">
        <v>69.285713999999999</v>
      </c>
      <c r="BJ164">
        <v>71.333332999999996</v>
      </c>
      <c r="BK164">
        <v>71.666667000000004</v>
      </c>
      <c r="BL164">
        <v>70.428571000000005</v>
      </c>
      <c r="BM164">
        <v>71.142857000000006</v>
      </c>
      <c r="BN164">
        <v>70.714286000000001</v>
      </c>
      <c r="BO164">
        <v>70.142857000000006</v>
      </c>
      <c r="BP164">
        <v>72.571428999999995</v>
      </c>
      <c r="BQ164">
        <v>74.857142999999994</v>
      </c>
      <c r="DN164">
        <v>18</v>
      </c>
      <c r="DO164">
        <v>21</v>
      </c>
    </row>
    <row r="165" spans="1:122" hidden="1" x14ac:dyDescent="0.3">
      <c r="A165" t="str">
        <f t="shared" si="3"/>
        <v>Aggregator-Voltus Inc_All Day Ahead and Day Of_45153_18-19</v>
      </c>
      <c r="B165" t="s">
        <v>49</v>
      </c>
      <c r="C165" t="s">
        <v>209</v>
      </c>
      <c r="D165" t="s">
        <v>48</v>
      </c>
      <c r="E165" t="s">
        <v>210</v>
      </c>
      <c r="F165" t="s">
        <v>48</v>
      </c>
      <c r="G165" t="s">
        <v>84</v>
      </c>
      <c r="H165" t="s">
        <v>48</v>
      </c>
      <c r="I165" t="s">
        <v>48</v>
      </c>
      <c r="J165" t="s">
        <v>48</v>
      </c>
      <c r="K165" t="s">
        <v>171</v>
      </c>
      <c r="L165" s="22">
        <v>45153</v>
      </c>
      <c r="M165">
        <v>18</v>
      </c>
      <c r="N165">
        <v>19</v>
      </c>
      <c r="O165">
        <v>24</v>
      </c>
      <c r="P165">
        <v>24</v>
      </c>
      <c r="Q165">
        <v>1</v>
      </c>
      <c r="R165">
        <v>0</v>
      </c>
      <c r="S165">
        <v>0</v>
      </c>
      <c r="T165">
        <v>0</v>
      </c>
      <c r="U165">
        <v>0</v>
      </c>
      <c r="V165">
        <v>1175.22</v>
      </c>
      <c r="W165">
        <v>1107.0250000000001</v>
      </c>
      <c r="X165">
        <v>1114.69</v>
      </c>
      <c r="Y165">
        <v>1119.43</v>
      </c>
      <c r="Z165">
        <v>1200.075</v>
      </c>
      <c r="AA165">
        <v>1434.0250000000001</v>
      </c>
      <c r="AB165">
        <v>1422.48</v>
      </c>
      <c r="AC165">
        <v>1378.9349999999999</v>
      </c>
      <c r="AD165">
        <v>1478.8</v>
      </c>
      <c r="AE165">
        <v>1599.175</v>
      </c>
      <c r="AF165">
        <v>1662.28</v>
      </c>
      <c r="AG165">
        <v>1733.61</v>
      </c>
      <c r="AH165">
        <v>1770.2249999999999</v>
      </c>
      <c r="AI165">
        <v>1833.675</v>
      </c>
      <c r="AJ165">
        <v>1852.085</v>
      </c>
      <c r="AK165">
        <v>1879.06</v>
      </c>
      <c r="AL165">
        <v>1919.595</v>
      </c>
      <c r="AM165">
        <v>1847.8050000000001</v>
      </c>
      <c r="AN165">
        <v>1789.135</v>
      </c>
      <c r="AO165">
        <v>1772.04</v>
      </c>
      <c r="AP165">
        <v>1656.5150000000001</v>
      </c>
      <c r="AQ165">
        <v>1580.84</v>
      </c>
      <c r="AR165">
        <v>1394.08</v>
      </c>
      <c r="AS165">
        <v>1262.405</v>
      </c>
      <c r="AT165">
        <v>70.041667000000004</v>
      </c>
      <c r="AU165">
        <v>70.75</v>
      </c>
      <c r="AV165">
        <v>72.208332999999996</v>
      </c>
      <c r="AW165">
        <v>72.5</v>
      </c>
      <c r="AX165">
        <v>73.25</v>
      </c>
      <c r="AY165">
        <v>73.958332999999996</v>
      </c>
      <c r="AZ165">
        <v>74.666667000000004</v>
      </c>
      <c r="BA165">
        <v>75.125</v>
      </c>
      <c r="BB165">
        <v>74.25</v>
      </c>
      <c r="BC165">
        <v>72.75</v>
      </c>
      <c r="BD165">
        <v>72.708332999999996</v>
      </c>
      <c r="BE165">
        <v>71.666667000000004</v>
      </c>
      <c r="BF165">
        <v>70.791667000000004</v>
      </c>
      <c r="BG165">
        <v>70.958332999999996</v>
      </c>
      <c r="BH165">
        <v>70.041667000000004</v>
      </c>
      <c r="BI165">
        <v>68.583332999999996</v>
      </c>
      <c r="BJ165">
        <v>68.708332999999996</v>
      </c>
      <c r="BK165">
        <v>68.416667000000004</v>
      </c>
      <c r="BL165">
        <v>67.791667000000004</v>
      </c>
      <c r="BM165">
        <v>68.166667000000004</v>
      </c>
      <c r="BN165">
        <v>68.5</v>
      </c>
      <c r="BO165">
        <v>68.625</v>
      </c>
      <c r="BP165">
        <v>69.166667000000004</v>
      </c>
      <c r="BQ165">
        <v>69.708332999999996</v>
      </c>
      <c r="BR165">
        <v>-21.908049999999999</v>
      </c>
      <c r="BS165">
        <v>-1.893718</v>
      </c>
      <c r="BT165">
        <v>-28.670570000000001</v>
      </c>
      <c r="BU165">
        <v>-10.016970000000001</v>
      </c>
      <c r="BV165">
        <v>-25.207460000000001</v>
      </c>
      <c r="BW165">
        <v>-19.686219999999999</v>
      </c>
      <c r="BX165">
        <v>-34.340890000000002</v>
      </c>
      <c r="BY165">
        <v>27.654949999999999</v>
      </c>
      <c r="BZ165">
        <v>17.459340000000001</v>
      </c>
      <c r="CA165">
        <v>25.249949999999998</v>
      </c>
      <c r="CB165">
        <v>20.699459999999998</v>
      </c>
      <c r="CC165">
        <v>9.2097499999999997</v>
      </c>
      <c r="CD165">
        <v>5.1467489999999998</v>
      </c>
      <c r="CE165">
        <v>-36.824869999999997</v>
      </c>
      <c r="CF165">
        <v>-37.780900000000003</v>
      </c>
      <c r="CG165">
        <v>-17.327739999999999</v>
      </c>
      <c r="CH165">
        <v>-33.22578</v>
      </c>
      <c r="CI165">
        <v>56.480870000000003</v>
      </c>
      <c r="CJ165">
        <v>69.796800000000005</v>
      </c>
      <c r="CK165">
        <v>-19.469349999999999</v>
      </c>
      <c r="CL165">
        <v>9.6188690000000001</v>
      </c>
      <c r="CM165">
        <v>3.2385980000000001</v>
      </c>
      <c r="CN165">
        <v>-8.3889479999999992</v>
      </c>
      <c r="CO165">
        <v>2.5997309999999998</v>
      </c>
      <c r="CP165">
        <v>42.358359999999998</v>
      </c>
      <c r="CQ165">
        <v>32.687350000000002</v>
      </c>
      <c r="CR165">
        <v>40.652990000000003</v>
      </c>
      <c r="CS165">
        <v>40.974739999999997</v>
      </c>
      <c r="CT165">
        <v>28.060130000000001</v>
      </c>
      <c r="CU165">
        <v>20.724869999999999</v>
      </c>
      <c r="CV165">
        <v>13.844989999999999</v>
      </c>
      <c r="CW165">
        <v>17.075780000000002</v>
      </c>
      <c r="CX165">
        <v>22.38062</v>
      </c>
      <c r="CY165">
        <v>32.89376</v>
      </c>
      <c r="CZ165">
        <v>30.90307</v>
      </c>
      <c r="DA165">
        <v>18.33296</v>
      </c>
      <c r="DB165">
        <v>18.112729999999999</v>
      </c>
      <c r="DC165">
        <v>27.56016</v>
      </c>
      <c r="DD165">
        <v>56.85257</v>
      </c>
      <c r="DE165">
        <v>64.546909999999997</v>
      </c>
      <c r="DF165">
        <v>66.791790000000006</v>
      </c>
      <c r="DG165">
        <v>53.503770000000003</v>
      </c>
      <c r="DH165">
        <v>60.527700000000003</v>
      </c>
      <c r="DI165">
        <v>52.815629999999999</v>
      </c>
      <c r="DJ165">
        <v>49.161790000000003</v>
      </c>
      <c r="DK165">
        <v>17.08756</v>
      </c>
      <c r="DL165">
        <v>6.2046679999999999</v>
      </c>
      <c r="DM165">
        <v>16.96735</v>
      </c>
      <c r="DN165">
        <v>18</v>
      </c>
      <c r="DO165">
        <v>19</v>
      </c>
      <c r="DP165">
        <v>24</v>
      </c>
      <c r="DQ165">
        <v>0.3</v>
      </c>
      <c r="DR165">
        <v>0.3</v>
      </c>
    </row>
    <row r="166" spans="1:122" hidden="1" x14ac:dyDescent="0.3">
      <c r="A166" t="str">
        <f t="shared" si="3"/>
        <v>Aggregator-Voltus Inc_All Day Ahead and Day Of_45154_18-21</v>
      </c>
      <c r="B166" t="s">
        <v>49</v>
      </c>
      <c r="C166" t="s">
        <v>209</v>
      </c>
      <c r="D166" t="s">
        <v>48</v>
      </c>
      <c r="E166" t="s">
        <v>210</v>
      </c>
      <c r="F166" t="s">
        <v>48</v>
      </c>
      <c r="G166" t="s">
        <v>84</v>
      </c>
      <c r="H166" t="s">
        <v>48</v>
      </c>
      <c r="I166" t="s">
        <v>48</v>
      </c>
      <c r="J166" t="s">
        <v>48</v>
      </c>
      <c r="K166" t="s">
        <v>171</v>
      </c>
      <c r="L166" s="22">
        <v>45154</v>
      </c>
      <c r="M166">
        <v>18</v>
      </c>
      <c r="N166">
        <v>21</v>
      </c>
      <c r="O166">
        <v>24</v>
      </c>
      <c r="P166">
        <v>24</v>
      </c>
      <c r="Q166">
        <v>1</v>
      </c>
      <c r="R166">
        <v>0</v>
      </c>
      <c r="S166">
        <v>0</v>
      </c>
      <c r="T166">
        <v>0</v>
      </c>
      <c r="U166">
        <v>0</v>
      </c>
      <c r="V166">
        <v>1183.1849999999999</v>
      </c>
      <c r="W166">
        <v>1153.22</v>
      </c>
      <c r="X166">
        <v>1105.7</v>
      </c>
      <c r="Y166">
        <v>1133.6400000000001</v>
      </c>
      <c r="Z166">
        <v>1240.6949999999999</v>
      </c>
      <c r="AA166">
        <v>1473.68</v>
      </c>
      <c r="AB166">
        <v>1454.1849999999999</v>
      </c>
      <c r="AC166">
        <v>1516.4549999999999</v>
      </c>
      <c r="AD166">
        <v>1557.085</v>
      </c>
      <c r="AE166">
        <v>1723.64</v>
      </c>
      <c r="AF166">
        <v>1871.73</v>
      </c>
      <c r="AG166">
        <v>1905.635</v>
      </c>
      <c r="AH166">
        <v>1900.6849999999999</v>
      </c>
      <c r="AI166">
        <v>1890.81</v>
      </c>
      <c r="AJ166">
        <v>1952.2049999999999</v>
      </c>
      <c r="AK166">
        <v>1989.2650000000001</v>
      </c>
      <c r="AL166">
        <v>2075.165</v>
      </c>
      <c r="AM166">
        <v>1531.3050000000001</v>
      </c>
      <c r="AN166">
        <v>1619.54</v>
      </c>
      <c r="AO166">
        <v>1603.9449999999999</v>
      </c>
      <c r="AP166">
        <v>1515.665</v>
      </c>
      <c r="AQ166">
        <v>1819.5</v>
      </c>
      <c r="AR166">
        <v>1460.77</v>
      </c>
      <c r="AS166">
        <v>1312.135</v>
      </c>
      <c r="AT166">
        <v>72.791667000000004</v>
      </c>
      <c r="AU166">
        <v>75.333332999999996</v>
      </c>
      <c r="AV166">
        <v>76.5</v>
      </c>
      <c r="AW166">
        <v>76.375</v>
      </c>
      <c r="AX166">
        <v>77.916667000000004</v>
      </c>
      <c r="AY166">
        <v>77.25</v>
      </c>
      <c r="AZ166">
        <v>78.25</v>
      </c>
      <c r="BA166">
        <v>78.458332999999996</v>
      </c>
      <c r="BB166">
        <v>75.958332999999996</v>
      </c>
      <c r="BC166">
        <v>75.125</v>
      </c>
      <c r="BD166">
        <v>73.958332999999996</v>
      </c>
      <c r="BE166">
        <v>74.104167000000004</v>
      </c>
      <c r="BF166">
        <v>73.208332999999996</v>
      </c>
      <c r="BG166">
        <v>72.916667000000004</v>
      </c>
      <c r="BH166">
        <v>71.75</v>
      </c>
      <c r="BI166">
        <v>70.166667000000004</v>
      </c>
      <c r="BJ166">
        <v>69.117647000000005</v>
      </c>
      <c r="BK166">
        <v>69.25</v>
      </c>
      <c r="BL166">
        <v>69.086956999999998</v>
      </c>
      <c r="BM166">
        <v>69.458332999999996</v>
      </c>
      <c r="BN166">
        <v>69.708332999999996</v>
      </c>
      <c r="BO166">
        <v>70.458332999999996</v>
      </c>
      <c r="BP166">
        <v>71.25</v>
      </c>
      <c r="BQ166">
        <v>72.166667000000004</v>
      </c>
      <c r="BR166">
        <v>31.33942</v>
      </c>
      <c r="BS166">
        <v>9.3779179999999993</v>
      </c>
      <c r="BT166">
        <v>31.832609999999999</v>
      </c>
      <c r="BU166">
        <v>20.585550000000001</v>
      </c>
      <c r="BV166">
        <v>-5.4070020000000003</v>
      </c>
      <c r="BW166">
        <v>4.2626910000000002</v>
      </c>
      <c r="BX166">
        <v>-1.5421609999999999</v>
      </c>
      <c r="BY166">
        <v>-32.838859999999997</v>
      </c>
      <c r="BZ166">
        <v>25.398769999999999</v>
      </c>
      <c r="CA166">
        <v>17.845220000000001</v>
      </c>
      <c r="CB166">
        <v>-46.2849</v>
      </c>
      <c r="CC166">
        <v>-28.511140000000001</v>
      </c>
      <c r="CD166">
        <v>22.887640000000001</v>
      </c>
      <c r="CE166">
        <v>50.979500000000002</v>
      </c>
      <c r="CF166">
        <v>10.119260000000001</v>
      </c>
      <c r="CG166">
        <v>23.900220000000001</v>
      </c>
      <c r="CH166">
        <v>-30.63505</v>
      </c>
      <c r="CI166">
        <v>519.60109999999997</v>
      </c>
      <c r="CJ166">
        <v>360.30079999999998</v>
      </c>
      <c r="CK166">
        <v>275.29109999999997</v>
      </c>
      <c r="CL166">
        <v>282.26229999999998</v>
      </c>
      <c r="CM166">
        <v>-92.027019999999993</v>
      </c>
      <c r="CN166">
        <v>38.837519999999998</v>
      </c>
      <c r="CO166">
        <v>49.733089999999997</v>
      </c>
      <c r="CP166">
        <v>52.713740000000001</v>
      </c>
      <c r="CQ166">
        <v>44.03783</v>
      </c>
      <c r="CR166">
        <v>59.438870000000001</v>
      </c>
      <c r="CS166">
        <v>54.623280000000001</v>
      </c>
      <c r="CT166">
        <v>37.578659999999999</v>
      </c>
      <c r="CU166">
        <v>23.95176</v>
      </c>
      <c r="CV166">
        <v>15.623670000000001</v>
      </c>
      <c r="CW166">
        <v>19.389600000000002</v>
      </c>
      <c r="CX166">
        <v>25.67456</v>
      </c>
      <c r="CY166">
        <v>48.083210000000001</v>
      </c>
      <c r="CZ166">
        <v>43.577100000000002</v>
      </c>
      <c r="DA166">
        <v>25.342449999999999</v>
      </c>
      <c r="DB166">
        <v>21.985790000000001</v>
      </c>
      <c r="DC166">
        <v>37.814950000000003</v>
      </c>
      <c r="DD166">
        <v>64.378439999999998</v>
      </c>
      <c r="DE166">
        <v>69.245410000000007</v>
      </c>
      <c r="DF166">
        <v>72.364850000000004</v>
      </c>
      <c r="DG166">
        <v>62.190350000000002</v>
      </c>
      <c r="DH166">
        <v>85.005229999999997</v>
      </c>
      <c r="DI166">
        <v>67.190830000000005</v>
      </c>
      <c r="DJ166">
        <v>64.07978</v>
      </c>
      <c r="DK166">
        <v>19.682690000000001</v>
      </c>
      <c r="DL166">
        <v>7.0183330000000002</v>
      </c>
      <c r="DM166">
        <v>16.645320000000002</v>
      </c>
      <c r="DN166">
        <v>18</v>
      </c>
      <c r="DO166">
        <v>21</v>
      </c>
      <c r="DP166">
        <v>24</v>
      </c>
      <c r="DQ166">
        <v>0.3</v>
      </c>
      <c r="DR166">
        <v>0.3</v>
      </c>
    </row>
    <row r="167" spans="1:122" hidden="1" x14ac:dyDescent="0.3">
      <c r="A167" t="str">
        <f t="shared" si="3"/>
        <v>All_All Day Ahead and Day Of_45134_20-21</v>
      </c>
      <c r="B167" t="s">
        <v>49</v>
      </c>
      <c r="C167" t="s">
        <v>48</v>
      </c>
      <c r="D167" t="s">
        <v>48</v>
      </c>
      <c r="E167" t="s">
        <v>48</v>
      </c>
      <c r="F167" t="s">
        <v>48</v>
      </c>
      <c r="G167" t="s">
        <v>84</v>
      </c>
      <c r="H167" t="s">
        <v>48</v>
      </c>
      <c r="I167" t="s">
        <v>48</v>
      </c>
      <c r="J167" t="s">
        <v>48</v>
      </c>
      <c r="K167" t="s">
        <v>171</v>
      </c>
      <c r="L167" s="22">
        <v>45134</v>
      </c>
      <c r="M167">
        <v>20</v>
      </c>
      <c r="N167">
        <v>21</v>
      </c>
      <c r="O167">
        <v>121</v>
      </c>
      <c r="P167">
        <v>119</v>
      </c>
      <c r="Q167">
        <v>2</v>
      </c>
      <c r="R167">
        <v>0</v>
      </c>
      <c r="S167">
        <v>0</v>
      </c>
      <c r="T167">
        <v>0</v>
      </c>
      <c r="U167">
        <v>0</v>
      </c>
      <c r="V167">
        <v>7431.6376</v>
      </c>
      <c r="W167">
        <v>7124.4624000000003</v>
      </c>
      <c r="X167">
        <v>6809.7687999999998</v>
      </c>
      <c r="Y167">
        <v>7262.5729000000001</v>
      </c>
      <c r="Z167">
        <v>7840.3094000000001</v>
      </c>
      <c r="AA167">
        <v>8053.0324000000001</v>
      </c>
      <c r="AB167">
        <v>9103.1959000000006</v>
      </c>
      <c r="AC167">
        <v>10383.386</v>
      </c>
      <c r="AD167">
        <v>11661.849</v>
      </c>
      <c r="AE167">
        <v>11949.762000000001</v>
      </c>
      <c r="AF167">
        <v>13392.516</v>
      </c>
      <c r="AG167">
        <v>14391.075999999999</v>
      </c>
      <c r="AH167">
        <v>15172.156000000001</v>
      </c>
      <c r="AI167">
        <v>15074.016</v>
      </c>
      <c r="AJ167">
        <v>14862.656000000001</v>
      </c>
      <c r="AK167">
        <v>14974.335999999999</v>
      </c>
      <c r="AL167">
        <v>15566.638999999999</v>
      </c>
      <c r="AM167">
        <v>16315.258</v>
      </c>
      <c r="AN167">
        <v>16086.505999999999</v>
      </c>
      <c r="AO167">
        <v>12997.727000000001</v>
      </c>
      <c r="AP167">
        <v>12272.548000000001</v>
      </c>
      <c r="AQ167">
        <v>11850.758</v>
      </c>
      <c r="AR167">
        <v>8794.39</v>
      </c>
      <c r="AS167">
        <v>7543.7124000000003</v>
      </c>
      <c r="AT167">
        <v>75.763938999999993</v>
      </c>
      <c r="AU167">
        <v>76.094797999999997</v>
      </c>
      <c r="AV167">
        <v>76.506077000000005</v>
      </c>
      <c r="AW167">
        <v>77.117647000000005</v>
      </c>
      <c r="AX167">
        <v>75.881624000000002</v>
      </c>
      <c r="AY167">
        <v>74.351483000000002</v>
      </c>
      <c r="AZ167">
        <v>72.821827999999996</v>
      </c>
      <c r="BA167">
        <v>72.410306000000006</v>
      </c>
      <c r="BB167">
        <v>72.275401000000002</v>
      </c>
      <c r="BC167">
        <v>71.838114000000004</v>
      </c>
      <c r="BD167">
        <v>71.275401000000002</v>
      </c>
      <c r="BE167">
        <v>71.584832000000006</v>
      </c>
      <c r="BF167">
        <v>71.130773000000005</v>
      </c>
      <c r="BG167">
        <v>71.786096000000001</v>
      </c>
      <c r="BH167">
        <v>71.215847999999994</v>
      </c>
      <c r="BI167">
        <v>71.502188000000004</v>
      </c>
      <c r="BJ167">
        <v>71.157753999999997</v>
      </c>
      <c r="BK167">
        <v>71.572435999999996</v>
      </c>
      <c r="BL167">
        <v>72.725085000000007</v>
      </c>
      <c r="BM167">
        <v>73.382474000000002</v>
      </c>
      <c r="BN167">
        <v>73.820856000000006</v>
      </c>
      <c r="BO167">
        <v>73.306514000000007</v>
      </c>
      <c r="BP167">
        <v>73.225229999999996</v>
      </c>
      <c r="BQ167">
        <v>74.024439000000001</v>
      </c>
      <c r="BR167">
        <v>87.818049999999999</v>
      </c>
      <c r="BS167">
        <v>-71.092240000000004</v>
      </c>
      <c r="BT167">
        <v>128.53919999999999</v>
      </c>
      <c r="BU167">
        <v>131.01150000000001</v>
      </c>
      <c r="BV167">
        <v>-28.532450000000001</v>
      </c>
      <c r="BW167">
        <v>14.062469999999999</v>
      </c>
      <c r="BX167">
        <v>90.054180000000002</v>
      </c>
      <c r="BY167">
        <v>-286.43099999999998</v>
      </c>
      <c r="BZ167">
        <v>-214.73390000000001</v>
      </c>
      <c r="CA167">
        <v>334.7876</v>
      </c>
      <c r="CB167">
        <v>45.157699999999998</v>
      </c>
      <c r="CC167">
        <v>-118.2734</v>
      </c>
      <c r="CD167">
        <v>-145.69200000000001</v>
      </c>
      <c r="CE167">
        <v>176.69390000000001</v>
      </c>
      <c r="CF167">
        <v>314.2724</v>
      </c>
      <c r="CG167">
        <v>31.7011</v>
      </c>
      <c r="CH167">
        <v>-186.74590000000001</v>
      </c>
      <c r="CI167">
        <v>-400.18389999999999</v>
      </c>
      <c r="CJ167">
        <v>14.16206</v>
      </c>
      <c r="CK167">
        <v>3011.24</v>
      </c>
      <c r="CL167">
        <v>2022.4090000000001</v>
      </c>
      <c r="CM167">
        <v>-94.898120000000006</v>
      </c>
      <c r="CN167">
        <v>-42.035580000000003</v>
      </c>
      <c r="CO167">
        <v>122.4905</v>
      </c>
      <c r="CP167">
        <v>8811.1170000000002</v>
      </c>
      <c r="CQ167">
        <v>26304.66</v>
      </c>
      <c r="CR167">
        <v>21110.14</v>
      </c>
      <c r="CS167">
        <v>4343.4889999999996</v>
      </c>
      <c r="CT167">
        <v>2719.34</v>
      </c>
      <c r="CU167">
        <v>2492.4070000000002</v>
      </c>
      <c r="CV167">
        <v>3141.0459999999998</v>
      </c>
      <c r="CW167">
        <v>4960.6620000000003</v>
      </c>
      <c r="CX167">
        <v>5927.799</v>
      </c>
      <c r="CY167">
        <v>11727.06</v>
      </c>
      <c r="CZ167">
        <v>10795.17</v>
      </c>
      <c r="DA167">
        <v>15971.13</v>
      </c>
      <c r="DB167">
        <v>3509.3519999999999</v>
      </c>
      <c r="DC167">
        <v>31473.87</v>
      </c>
      <c r="DD167">
        <v>35294.79</v>
      </c>
      <c r="DE167">
        <v>21310.41</v>
      </c>
      <c r="DF167">
        <v>38987.03</v>
      </c>
      <c r="DG167">
        <v>38451.43</v>
      </c>
      <c r="DH167">
        <v>12874.72</v>
      </c>
      <c r="DI167">
        <v>17752.37</v>
      </c>
      <c r="DJ167">
        <v>9230.8680000000004</v>
      </c>
      <c r="DK167">
        <v>3806.5320000000002</v>
      </c>
      <c r="DL167">
        <v>1771.8779999999999</v>
      </c>
      <c r="DM167">
        <v>1532.9949999999999</v>
      </c>
      <c r="DN167">
        <v>20</v>
      </c>
      <c r="DO167">
        <v>21</v>
      </c>
      <c r="DP167">
        <v>121</v>
      </c>
      <c r="DQ167">
        <v>3.11</v>
      </c>
      <c r="DR167">
        <v>3.11</v>
      </c>
    </row>
    <row r="168" spans="1:122" hidden="1" x14ac:dyDescent="0.3">
      <c r="A168" t="str">
        <f t="shared" si="3"/>
        <v>All_All Day Ahead and Day Of_45135_20-21</v>
      </c>
      <c r="B168" t="s">
        <v>49</v>
      </c>
      <c r="C168" t="s">
        <v>48</v>
      </c>
      <c r="D168" t="s">
        <v>48</v>
      </c>
      <c r="E168" t="s">
        <v>48</v>
      </c>
      <c r="F168" t="s">
        <v>48</v>
      </c>
      <c r="G168" t="s">
        <v>84</v>
      </c>
      <c r="H168" t="s">
        <v>48</v>
      </c>
      <c r="I168" t="s">
        <v>48</v>
      </c>
      <c r="J168" t="s">
        <v>48</v>
      </c>
      <c r="K168" t="s">
        <v>171</v>
      </c>
      <c r="L168" s="22">
        <v>45135</v>
      </c>
      <c r="M168">
        <v>20</v>
      </c>
      <c r="N168">
        <v>21</v>
      </c>
      <c r="O168">
        <v>121</v>
      </c>
      <c r="P168">
        <v>119</v>
      </c>
      <c r="Q168">
        <v>2</v>
      </c>
      <c r="R168">
        <v>0</v>
      </c>
      <c r="S168">
        <v>0</v>
      </c>
      <c r="T168">
        <v>0</v>
      </c>
      <c r="U168">
        <v>0</v>
      </c>
      <c r="V168">
        <v>7050.0875999999998</v>
      </c>
      <c r="W168">
        <v>7162.7941000000001</v>
      </c>
      <c r="X168">
        <v>7020.3288000000002</v>
      </c>
      <c r="Y168">
        <v>7211.5653000000002</v>
      </c>
      <c r="Z168">
        <v>7708.9529000000002</v>
      </c>
      <c r="AA168">
        <v>7835.5029000000004</v>
      </c>
      <c r="AB168">
        <v>9037.7365000000009</v>
      </c>
      <c r="AC168">
        <v>10445.719999999999</v>
      </c>
      <c r="AD168">
        <v>11858.183999999999</v>
      </c>
      <c r="AE168">
        <v>11407.074000000001</v>
      </c>
      <c r="AF168">
        <v>12695.665999999999</v>
      </c>
      <c r="AG168">
        <v>13338.698</v>
      </c>
      <c r="AH168">
        <v>13660.572</v>
      </c>
      <c r="AI168">
        <v>13927.023999999999</v>
      </c>
      <c r="AJ168">
        <v>13912.072</v>
      </c>
      <c r="AK168">
        <v>14339.579</v>
      </c>
      <c r="AL168">
        <v>14739.138999999999</v>
      </c>
      <c r="AM168">
        <v>15794.582</v>
      </c>
      <c r="AN168">
        <v>16339.007</v>
      </c>
      <c r="AO168">
        <v>12837.415000000001</v>
      </c>
      <c r="AP168">
        <v>12709.508</v>
      </c>
      <c r="AQ168">
        <v>11885.34</v>
      </c>
      <c r="AR168">
        <v>8504.2806</v>
      </c>
      <c r="AS168">
        <v>7495.7511999999997</v>
      </c>
      <c r="AT168">
        <v>72.954544999999996</v>
      </c>
      <c r="AU168">
        <v>73.937286999999998</v>
      </c>
      <c r="AV168">
        <v>74.090180000000004</v>
      </c>
      <c r="AW168">
        <v>73.132231000000004</v>
      </c>
      <c r="AX168">
        <v>72.782047000000006</v>
      </c>
      <c r="AY168">
        <v>71.853089999999995</v>
      </c>
      <c r="AZ168">
        <v>71.451223999999996</v>
      </c>
      <c r="BA168">
        <v>71.451628999999997</v>
      </c>
      <c r="BB168">
        <v>72.274914999999993</v>
      </c>
      <c r="BC168">
        <v>72.223870000000005</v>
      </c>
      <c r="BD168">
        <v>71.652648999999997</v>
      </c>
      <c r="BE168">
        <v>71.359261000000004</v>
      </c>
      <c r="BF168">
        <v>70.258628999999999</v>
      </c>
      <c r="BG168">
        <v>69.216091000000006</v>
      </c>
      <c r="BH168">
        <v>68.804084000000003</v>
      </c>
      <c r="BI168">
        <v>69.435100000000006</v>
      </c>
      <c r="BJ168">
        <v>69.441663000000005</v>
      </c>
      <c r="BK168">
        <v>70.346135000000004</v>
      </c>
      <c r="BL168">
        <v>71.120321000000004</v>
      </c>
      <c r="BM168">
        <v>71.500729000000007</v>
      </c>
      <c r="BN168">
        <v>71.255469000000005</v>
      </c>
      <c r="BO168">
        <v>70.676957000000002</v>
      </c>
      <c r="BP168">
        <v>71.341759999999994</v>
      </c>
      <c r="BQ168">
        <v>71.767865999999998</v>
      </c>
      <c r="BR168">
        <v>89.716359999999995</v>
      </c>
      <c r="BS168">
        <v>-71.092209999999994</v>
      </c>
      <c r="BT168">
        <v>128.53909999999999</v>
      </c>
      <c r="BU168">
        <v>131.01150000000001</v>
      </c>
      <c r="BV168">
        <v>-28.532430000000002</v>
      </c>
      <c r="BW168">
        <v>14.062469999999999</v>
      </c>
      <c r="BX168">
        <v>90.054239999999993</v>
      </c>
      <c r="BY168">
        <v>-286.43090000000001</v>
      </c>
      <c r="BZ168">
        <v>-214.73400000000001</v>
      </c>
      <c r="CA168">
        <v>334.7876</v>
      </c>
      <c r="CB168">
        <v>45.157589999999999</v>
      </c>
      <c r="CC168">
        <v>-118.2734</v>
      </c>
      <c r="CD168">
        <v>-145.6919</v>
      </c>
      <c r="CE168">
        <v>176.69390000000001</v>
      </c>
      <c r="CF168">
        <v>314.2724</v>
      </c>
      <c r="CG168">
        <v>31.700959999999998</v>
      </c>
      <c r="CH168">
        <v>-186.74600000000001</v>
      </c>
      <c r="CI168">
        <v>-400.18389999999999</v>
      </c>
      <c r="CJ168">
        <v>14.16217</v>
      </c>
      <c r="CK168">
        <v>3011.24</v>
      </c>
      <c r="CL168">
        <v>2022.4090000000001</v>
      </c>
      <c r="CM168">
        <v>-94.898120000000006</v>
      </c>
      <c r="CN168">
        <v>-42.03557</v>
      </c>
      <c r="CO168">
        <v>122.49039999999999</v>
      </c>
      <c r="CP168">
        <v>8842.8209999999999</v>
      </c>
      <c r="CQ168">
        <v>26213.55</v>
      </c>
      <c r="CR168">
        <v>20908.509999999998</v>
      </c>
      <c r="CS168">
        <v>4075.6840000000002</v>
      </c>
      <c r="CT168">
        <v>2647.9989999999998</v>
      </c>
      <c r="CU168">
        <v>2489.143</v>
      </c>
      <c r="CV168">
        <v>3276.1480000000001</v>
      </c>
      <c r="CW168">
        <v>4927.165</v>
      </c>
      <c r="CX168">
        <v>6016.8990000000003</v>
      </c>
      <c r="CY168">
        <v>11852.65</v>
      </c>
      <c r="CZ168">
        <v>10492.16</v>
      </c>
      <c r="DA168">
        <v>15892.65</v>
      </c>
      <c r="DB168">
        <v>3447.82</v>
      </c>
      <c r="DC168">
        <v>31930.23</v>
      </c>
      <c r="DD168">
        <v>34697.769999999997</v>
      </c>
      <c r="DE168">
        <v>21617.77</v>
      </c>
      <c r="DF168">
        <v>39808.92</v>
      </c>
      <c r="DG168">
        <v>38128.400000000001</v>
      </c>
      <c r="DH168">
        <v>13065.91</v>
      </c>
      <c r="DI168">
        <v>17608.689999999999</v>
      </c>
      <c r="DJ168">
        <v>10130.74</v>
      </c>
      <c r="DK168">
        <v>3920.24</v>
      </c>
      <c r="DL168">
        <v>1840.838</v>
      </c>
      <c r="DM168">
        <v>1681.652</v>
      </c>
      <c r="DN168">
        <v>20</v>
      </c>
      <c r="DO168">
        <v>21</v>
      </c>
      <c r="DP168">
        <v>121</v>
      </c>
      <c r="DQ168">
        <v>3.11</v>
      </c>
      <c r="DR168">
        <v>3.11</v>
      </c>
    </row>
    <row r="169" spans="1:122" hidden="1" x14ac:dyDescent="0.3">
      <c r="A169" t="str">
        <f t="shared" si="3"/>
        <v>All_All Day Ahead and Day Of_45153_19-19</v>
      </c>
      <c r="B169" t="s">
        <v>49</v>
      </c>
      <c r="C169" t="s">
        <v>48</v>
      </c>
      <c r="D169" t="s">
        <v>48</v>
      </c>
      <c r="E169" t="s">
        <v>48</v>
      </c>
      <c r="F169" t="s">
        <v>48</v>
      </c>
      <c r="G169" t="s">
        <v>84</v>
      </c>
      <c r="H169" t="s">
        <v>48</v>
      </c>
      <c r="I169" t="s">
        <v>48</v>
      </c>
      <c r="J169" t="s">
        <v>48</v>
      </c>
      <c r="K169" t="s">
        <v>171</v>
      </c>
      <c r="L169" s="22">
        <v>45153</v>
      </c>
      <c r="M169">
        <v>19</v>
      </c>
      <c r="N169">
        <v>19</v>
      </c>
      <c r="O169">
        <v>155</v>
      </c>
      <c r="P169">
        <v>153</v>
      </c>
      <c r="Q169">
        <v>3</v>
      </c>
      <c r="R169">
        <v>0</v>
      </c>
      <c r="S169">
        <v>0</v>
      </c>
      <c r="T169">
        <v>0</v>
      </c>
      <c r="U169">
        <v>0</v>
      </c>
      <c r="V169">
        <v>9395.6476999999995</v>
      </c>
      <c r="W169">
        <v>9021.5064000000002</v>
      </c>
      <c r="X169">
        <v>8857.3037999999997</v>
      </c>
      <c r="Y169">
        <v>9304.4277999999995</v>
      </c>
      <c r="Z169">
        <v>9972.3986999999997</v>
      </c>
      <c r="AA169">
        <v>10586.739</v>
      </c>
      <c r="AB169">
        <v>11914.671</v>
      </c>
      <c r="AC169">
        <v>12893.558999999999</v>
      </c>
      <c r="AD169">
        <v>14370.941999999999</v>
      </c>
      <c r="AE169">
        <v>14906.531000000001</v>
      </c>
      <c r="AF169">
        <v>15977.555</v>
      </c>
      <c r="AG169">
        <v>16639.857</v>
      </c>
      <c r="AH169">
        <v>17324.824000000001</v>
      </c>
      <c r="AI169">
        <v>18091.786</v>
      </c>
      <c r="AJ169">
        <v>18210.302</v>
      </c>
      <c r="AK169">
        <v>18638.694</v>
      </c>
      <c r="AL169">
        <v>19719.344000000001</v>
      </c>
      <c r="AM169">
        <v>18138.478999999999</v>
      </c>
      <c r="AN169">
        <v>16932.164000000001</v>
      </c>
      <c r="AO169">
        <v>17630.407999999999</v>
      </c>
      <c r="AP169">
        <v>17221.162</v>
      </c>
      <c r="AQ169">
        <v>15399.299000000001</v>
      </c>
      <c r="AR169">
        <v>12210.204</v>
      </c>
      <c r="AS169">
        <v>10680.343000000001</v>
      </c>
      <c r="AT169">
        <v>72.327513999999994</v>
      </c>
      <c r="AU169">
        <v>73.384249999999994</v>
      </c>
      <c r="AV169">
        <v>74.478937000000002</v>
      </c>
      <c r="AW169">
        <v>74.370018999999999</v>
      </c>
      <c r="AX169">
        <v>74.859013000000004</v>
      </c>
      <c r="AY169">
        <v>74.796773999999999</v>
      </c>
      <c r="AZ169">
        <v>75.495469</v>
      </c>
      <c r="BA169">
        <v>75.795038000000005</v>
      </c>
      <c r="BB169">
        <v>74.377229999999997</v>
      </c>
      <c r="BC169">
        <v>72.453509999999994</v>
      </c>
      <c r="BD169">
        <v>72.138898999999995</v>
      </c>
      <c r="BE169">
        <v>71.2</v>
      </c>
      <c r="BF169">
        <v>70.155218000000005</v>
      </c>
      <c r="BG169">
        <v>70.116319000000004</v>
      </c>
      <c r="BH169">
        <v>69.425426999999999</v>
      </c>
      <c r="BI169">
        <v>68.127703999999994</v>
      </c>
      <c r="BJ169">
        <v>68.260341999999994</v>
      </c>
      <c r="BK169">
        <v>68.407211000000004</v>
      </c>
      <c r="BL169">
        <v>68.148577000000003</v>
      </c>
      <c r="BM169">
        <v>68.660342</v>
      </c>
      <c r="BN169">
        <v>68.910056999999995</v>
      </c>
      <c r="BO169">
        <v>69.691081999999994</v>
      </c>
      <c r="BP169">
        <v>70.562618999999998</v>
      </c>
      <c r="BQ169">
        <v>71.424477999999993</v>
      </c>
      <c r="BR169">
        <v>110.6752</v>
      </c>
      <c r="BS169">
        <v>183.25059999999999</v>
      </c>
      <c r="BT169">
        <v>191.02029999999999</v>
      </c>
      <c r="BU169">
        <v>129.93690000000001</v>
      </c>
      <c r="BV169">
        <v>99.239829999999998</v>
      </c>
      <c r="BW169">
        <v>79.530159999999995</v>
      </c>
      <c r="BX169">
        <v>-90.709329999999994</v>
      </c>
      <c r="BY169">
        <v>49.679070000000003</v>
      </c>
      <c r="BZ169">
        <v>-131.1883</v>
      </c>
      <c r="CA169">
        <v>-99.761579999999995</v>
      </c>
      <c r="CB169">
        <v>13.66046</v>
      </c>
      <c r="CC169">
        <v>225.04570000000001</v>
      </c>
      <c r="CD169">
        <v>58.797899999999998</v>
      </c>
      <c r="CE169">
        <v>-353.50040000000001</v>
      </c>
      <c r="CF169">
        <v>-311.47649999999999</v>
      </c>
      <c r="CG169">
        <v>-505.15640000000002</v>
      </c>
      <c r="CH169">
        <v>-1094.914</v>
      </c>
      <c r="CI169">
        <v>1295.519</v>
      </c>
      <c r="CJ169">
        <v>3004.4140000000002</v>
      </c>
      <c r="CK169">
        <v>2124.366</v>
      </c>
      <c r="CL169">
        <v>1028.25</v>
      </c>
      <c r="CM169">
        <v>60.230930000000001</v>
      </c>
      <c r="CN169">
        <v>-108.6521</v>
      </c>
      <c r="CO169">
        <v>15.65921</v>
      </c>
      <c r="CP169">
        <v>1456.317</v>
      </c>
      <c r="CQ169">
        <v>1276.2249999999999</v>
      </c>
      <c r="CR169">
        <v>1139.867</v>
      </c>
      <c r="CS169">
        <v>910.62580000000003</v>
      </c>
      <c r="CT169">
        <v>807.38679999999999</v>
      </c>
      <c r="CU169">
        <v>789.97590000000002</v>
      </c>
      <c r="CV169">
        <v>783.60990000000004</v>
      </c>
      <c r="CW169">
        <v>1187.655</v>
      </c>
      <c r="CX169">
        <v>1441.51</v>
      </c>
      <c r="CY169">
        <v>1935.9649999999999</v>
      </c>
      <c r="CZ169">
        <v>1285.7439999999999</v>
      </c>
      <c r="DA169">
        <v>824.33640000000003</v>
      </c>
      <c r="DB169">
        <v>687.64599999999996</v>
      </c>
      <c r="DC169">
        <v>1429.3779999999999</v>
      </c>
      <c r="DD169">
        <v>2386.9169999999999</v>
      </c>
      <c r="DE169">
        <v>3876.8629999999998</v>
      </c>
      <c r="DF169">
        <v>5149.9409999999998</v>
      </c>
      <c r="DG169">
        <v>4636.393</v>
      </c>
      <c r="DH169">
        <v>3380.46</v>
      </c>
      <c r="DI169">
        <v>3732.4450000000002</v>
      </c>
      <c r="DJ169">
        <v>2635.3960000000002</v>
      </c>
      <c r="DK169">
        <v>671.81529999999998</v>
      </c>
      <c r="DL169">
        <v>216.76929999999999</v>
      </c>
      <c r="DM169">
        <v>461.22379999999998</v>
      </c>
      <c r="DN169">
        <v>18</v>
      </c>
      <c r="DO169">
        <v>21</v>
      </c>
      <c r="DP169">
        <v>155</v>
      </c>
      <c r="DQ169">
        <v>4.7758000000000003</v>
      </c>
      <c r="DR169">
        <v>4.7758000999999997</v>
      </c>
    </row>
    <row r="170" spans="1:122" hidden="1" x14ac:dyDescent="0.3">
      <c r="A170" t="str">
        <f t="shared" si="3"/>
        <v>All_All Day Ahead and Day Of_45154_18-21</v>
      </c>
      <c r="B170" t="s">
        <v>49</v>
      </c>
      <c r="C170" t="s">
        <v>48</v>
      </c>
      <c r="D170" t="s">
        <v>48</v>
      </c>
      <c r="E170" t="s">
        <v>48</v>
      </c>
      <c r="F170" t="s">
        <v>48</v>
      </c>
      <c r="G170" t="s">
        <v>84</v>
      </c>
      <c r="H170" t="s">
        <v>48</v>
      </c>
      <c r="I170" t="s">
        <v>48</v>
      </c>
      <c r="J170" t="s">
        <v>48</v>
      </c>
      <c r="K170" t="s">
        <v>171</v>
      </c>
      <c r="L170" s="22">
        <v>45154</v>
      </c>
      <c r="M170">
        <v>18</v>
      </c>
      <c r="N170">
        <v>21</v>
      </c>
      <c r="O170">
        <v>155</v>
      </c>
      <c r="P170">
        <v>153</v>
      </c>
      <c r="Q170">
        <v>3</v>
      </c>
      <c r="R170">
        <v>0</v>
      </c>
      <c r="S170">
        <v>0</v>
      </c>
      <c r="T170">
        <v>0</v>
      </c>
      <c r="U170">
        <v>0</v>
      </c>
      <c r="V170">
        <v>9830.3770000000004</v>
      </c>
      <c r="W170">
        <v>9329.3080000000009</v>
      </c>
      <c r="X170">
        <v>9070.5717999999997</v>
      </c>
      <c r="Y170">
        <v>9587.9428000000007</v>
      </c>
      <c r="Z170">
        <v>10274.931</v>
      </c>
      <c r="AA170">
        <v>10828.546</v>
      </c>
      <c r="AB170">
        <v>12251.174999999999</v>
      </c>
      <c r="AC170">
        <v>13476.880999999999</v>
      </c>
      <c r="AD170">
        <v>14593.696</v>
      </c>
      <c r="AE170">
        <v>15605.084000000001</v>
      </c>
      <c r="AF170">
        <v>17697.191999999999</v>
      </c>
      <c r="AG170">
        <v>17984.599999999999</v>
      </c>
      <c r="AH170">
        <v>18483.966</v>
      </c>
      <c r="AI170">
        <v>18832.474999999999</v>
      </c>
      <c r="AJ170">
        <v>19145.794000000002</v>
      </c>
      <c r="AK170">
        <v>19899.087</v>
      </c>
      <c r="AL170">
        <v>20056.873</v>
      </c>
      <c r="AM170">
        <v>16623.892</v>
      </c>
      <c r="AN170">
        <v>17688.901000000002</v>
      </c>
      <c r="AO170">
        <v>18411.064999999999</v>
      </c>
      <c r="AP170">
        <v>16734.917000000001</v>
      </c>
      <c r="AQ170">
        <v>16011.073</v>
      </c>
      <c r="AR170">
        <v>12415.398999999999</v>
      </c>
      <c r="AS170">
        <v>10774.883</v>
      </c>
      <c r="AT170">
        <v>74.832447999999999</v>
      </c>
      <c r="AU170">
        <v>77.517837</v>
      </c>
      <c r="AV170">
        <v>78.073435000000003</v>
      </c>
      <c r="AW170">
        <v>78.077608999999995</v>
      </c>
      <c r="AX170">
        <v>78.850474000000006</v>
      </c>
      <c r="AY170">
        <v>78.298102</v>
      </c>
      <c r="AZ170">
        <v>78.639657999999997</v>
      </c>
      <c r="BA170">
        <v>78.356735999999998</v>
      </c>
      <c r="BB170">
        <v>75.926186000000001</v>
      </c>
      <c r="BC170">
        <v>74.970398000000003</v>
      </c>
      <c r="BD170">
        <v>73.678368000000006</v>
      </c>
      <c r="BE170">
        <v>73.458917999999997</v>
      </c>
      <c r="BF170">
        <v>72.454839000000007</v>
      </c>
      <c r="BG170">
        <v>71.767527000000001</v>
      </c>
      <c r="BH170">
        <v>70.907683000000006</v>
      </c>
      <c r="BI170">
        <v>69.814991000000006</v>
      </c>
      <c r="BJ170">
        <v>69.701375999999996</v>
      </c>
      <c r="BK170">
        <v>69.989369999999994</v>
      </c>
      <c r="BL170">
        <v>69.729097999999993</v>
      </c>
      <c r="BM170">
        <v>70.452371999999997</v>
      </c>
      <c r="BN170">
        <v>71.056736000000001</v>
      </c>
      <c r="BO170">
        <v>72.203985000000003</v>
      </c>
      <c r="BP170">
        <v>73.539278999999993</v>
      </c>
      <c r="BQ170">
        <v>74.792599999999993</v>
      </c>
      <c r="BR170">
        <v>-114.7039</v>
      </c>
      <c r="BS170">
        <v>69.191869999999994</v>
      </c>
      <c r="BT170">
        <v>170.1859</v>
      </c>
      <c r="BU170">
        <v>32.432630000000003</v>
      </c>
      <c r="BV170">
        <v>46.610909999999997</v>
      </c>
      <c r="BW170">
        <v>125.6966</v>
      </c>
      <c r="BX170">
        <v>-35.24709</v>
      </c>
      <c r="BY170">
        <v>-109.26739999999999</v>
      </c>
      <c r="BZ170">
        <v>109.2457</v>
      </c>
      <c r="CA170">
        <v>-101.9901</v>
      </c>
      <c r="CB170">
        <v>-554.51250000000005</v>
      </c>
      <c r="CC170">
        <v>190.0658</v>
      </c>
      <c r="CD170">
        <v>236.85929999999999</v>
      </c>
      <c r="CE170">
        <v>174.3398</v>
      </c>
      <c r="CF170">
        <v>11.57316</v>
      </c>
      <c r="CG170">
        <v>-580.03</v>
      </c>
      <c r="CH170">
        <v>-164.9683</v>
      </c>
      <c r="CI170">
        <v>3991.2220000000002</v>
      </c>
      <c r="CJ170">
        <v>3286.22</v>
      </c>
      <c r="CK170">
        <v>2180.52</v>
      </c>
      <c r="CL170">
        <v>2147.3409999999999</v>
      </c>
      <c r="CM170">
        <v>-71.642030000000005</v>
      </c>
      <c r="CN170">
        <v>-35.84301</v>
      </c>
      <c r="CO170">
        <v>81.282250000000005</v>
      </c>
      <c r="CP170">
        <v>1329.155</v>
      </c>
      <c r="CQ170">
        <v>1155.22</v>
      </c>
      <c r="CR170">
        <v>1006.2910000000001</v>
      </c>
      <c r="CS170">
        <v>790.56280000000004</v>
      </c>
      <c r="CT170">
        <v>692.11339999999996</v>
      </c>
      <c r="CU170">
        <v>647.46939999999995</v>
      </c>
      <c r="CV170">
        <v>720.61760000000004</v>
      </c>
      <c r="CW170">
        <v>1129.8130000000001</v>
      </c>
      <c r="CX170">
        <v>1269.6510000000001</v>
      </c>
      <c r="CY170">
        <v>2496.7570000000001</v>
      </c>
      <c r="CZ170">
        <v>1674.3430000000001</v>
      </c>
      <c r="DA170">
        <v>1426.509</v>
      </c>
      <c r="DB170">
        <v>768.87750000000005</v>
      </c>
      <c r="DC170">
        <v>1530.087</v>
      </c>
      <c r="DD170">
        <v>2150.6570000000002</v>
      </c>
      <c r="DE170">
        <v>3973.92</v>
      </c>
      <c r="DF170">
        <v>4950.9009999999998</v>
      </c>
      <c r="DG170">
        <v>4681.4960000000001</v>
      </c>
      <c r="DH170">
        <v>3635.0169999999998</v>
      </c>
      <c r="DI170">
        <v>4174.1959999999999</v>
      </c>
      <c r="DJ170">
        <v>2729.8040000000001</v>
      </c>
      <c r="DK170">
        <v>769.32280000000003</v>
      </c>
      <c r="DL170">
        <v>231.48519999999999</v>
      </c>
      <c r="DM170">
        <v>483.53919999999999</v>
      </c>
      <c r="DN170">
        <v>18</v>
      </c>
      <c r="DO170">
        <v>21</v>
      </c>
      <c r="DP170">
        <v>155</v>
      </c>
      <c r="DQ170">
        <v>4.7758000000000003</v>
      </c>
      <c r="DR170">
        <v>4.7758000999999997</v>
      </c>
    </row>
    <row r="171" spans="1:122" hidden="1" x14ac:dyDescent="0.3">
      <c r="A171" t="str">
        <f t="shared" si="3"/>
        <v>All_All Day Ahead and Day Of_45166_19-20</v>
      </c>
      <c r="B171" t="s">
        <v>49</v>
      </c>
      <c r="C171" t="s">
        <v>48</v>
      </c>
      <c r="D171" t="s">
        <v>48</v>
      </c>
      <c r="E171" t="s">
        <v>48</v>
      </c>
      <c r="F171" t="s">
        <v>48</v>
      </c>
      <c r="G171" t="s">
        <v>84</v>
      </c>
      <c r="H171" t="s">
        <v>48</v>
      </c>
      <c r="I171" t="s">
        <v>48</v>
      </c>
      <c r="J171" t="s">
        <v>48</v>
      </c>
      <c r="K171" t="s">
        <v>171</v>
      </c>
      <c r="L171" s="22">
        <v>45166</v>
      </c>
      <c r="M171">
        <v>19</v>
      </c>
      <c r="N171">
        <v>20</v>
      </c>
      <c r="O171">
        <v>121</v>
      </c>
      <c r="P171">
        <v>118</v>
      </c>
      <c r="Q171">
        <v>2</v>
      </c>
      <c r="R171">
        <v>0</v>
      </c>
      <c r="S171">
        <v>0</v>
      </c>
      <c r="T171">
        <v>0</v>
      </c>
      <c r="U171">
        <v>0</v>
      </c>
      <c r="V171">
        <v>6639.8685999999998</v>
      </c>
      <c r="W171">
        <v>6489.2043000000003</v>
      </c>
      <c r="X171">
        <v>6298.2129000000004</v>
      </c>
      <c r="Y171">
        <v>6551.6773999999996</v>
      </c>
      <c r="Z171">
        <v>6865.5438000000004</v>
      </c>
      <c r="AA171">
        <v>7391.9584000000004</v>
      </c>
      <c r="AB171">
        <v>8636.4860000000008</v>
      </c>
      <c r="AC171">
        <v>9583.1456999999991</v>
      </c>
      <c r="AD171">
        <v>11244.950999999999</v>
      </c>
      <c r="AE171">
        <v>12079.867</v>
      </c>
      <c r="AF171">
        <v>13638.138999999999</v>
      </c>
      <c r="AG171">
        <v>14731.281999999999</v>
      </c>
      <c r="AH171">
        <v>14997.984</v>
      </c>
      <c r="AI171">
        <v>15250.227999999999</v>
      </c>
      <c r="AJ171">
        <v>15404.246999999999</v>
      </c>
      <c r="AK171">
        <v>15457.914000000001</v>
      </c>
      <c r="AL171">
        <v>15821.571</v>
      </c>
      <c r="AM171">
        <v>16603.900000000001</v>
      </c>
      <c r="AN171">
        <v>14074.154</v>
      </c>
      <c r="AO171">
        <v>14241.191999999999</v>
      </c>
      <c r="AP171">
        <v>14983.716</v>
      </c>
      <c r="AQ171">
        <v>12450.912</v>
      </c>
      <c r="AR171">
        <v>9000.1682999999994</v>
      </c>
      <c r="AS171">
        <v>7681.2785000000003</v>
      </c>
      <c r="AT171">
        <v>78.655490999999998</v>
      </c>
      <c r="AU171">
        <v>77.084052</v>
      </c>
      <c r="AV171">
        <v>75.524057999999997</v>
      </c>
      <c r="AW171">
        <v>74.072243</v>
      </c>
      <c r="AX171">
        <v>72.937966000000003</v>
      </c>
      <c r="AY171">
        <v>72.568707000000003</v>
      </c>
      <c r="AZ171">
        <v>73.103802000000002</v>
      </c>
      <c r="BA171">
        <v>72.141284999999996</v>
      </c>
      <c r="BB171">
        <v>73.680729999999997</v>
      </c>
      <c r="BC171">
        <v>74.390253000000001</v>
      </c>
      <c r="BD171">
        <v>75.809393999999998</v>
      </c>
      <c r="BE171">
        <v>77.121532999999999</v>
      </c>
      <c r="BF171">
        <v>77.157583000000002</v>
      </c>
      <c r="BG171">
        <v>76.824841000000006</v>
      </c>
      <c r="BH171">
        <v>77.431865000000002</v>
      </c>
      <c r="BI171">
        <v>78.988710999999995</v>
      </c>
      <c r="BJ171">
        <v>78.752139</v>
      </c>
      <c r="BK171">
        <v>78.143085999999997</v>
      </c>
      <c r="BL171">
        <v>79.650056000000006</v>
      </c>
      <c r="BM171">
        <v>80.793881999999996</v>
      </c>
      <c r="BN171">
        <v>80.922584000000001</v>
      </c>
      <c r="BO171">
        <v>81.087767999999997</v>
      </c>
      <c r="BP171">
        <v>81.834159999999997</v>
      </c>
      <c r="BQ171">
        <v>81.693468999999993</v>
      </c>
      <c r="BR171">
        <v>184.3152</v>
      </c>
      <c r="BS171">
        <v>192.38509999999999</v>
      </c>
      <c r="BT171">
        <v>290.40390000000002</v>
      </c>
      <c r="BU171">
        <v>242.04769999999999</v>
      </c>
      <c r="BV171">
        <v>282.46589999999998</v>
      </c>
      <c r="BW171">
        <v>65.330010000000001</v>
      </c>
      <c r="BX171">
        <v>-51.898580000000003</v>
      </c>
      <c r="BY171">
        <v>103.7882</v>
      </c>
      <c r="BZ171">
        <v>-66.938999999999993</v>
      </c>
      <c r="CA171">
        <v>-266.15469999999999</v>
      </c>
      <c r="CB171">
        <v>-114.9</v>
      </c>
      <c r="CC171">
        <v>-214.1018</v>
      </c>
      <c r="CD171">
        <v>110.1159</v>
      </c>
      <c r="CE171">
        <v>368.67489999999998</v>
      </c>
      <c r="CF171">
        <v>325.14569999999998</v>
      </c>
      <c r="CG171">
        <v>372.55630000000002</v>
      </c>
      <c r="CH171">
        <v>360.24340000000001</v>
      </c>
      <c r="CI171">
        <v>264.57740000000001</v>
      </c>
      <c r="CJ171">
        <v>2926.7109999999998</v>
      </c>
      <c r="CK171">
        <v>2417.8200000000002</v>
      </c>
      <c r="CL171">
        <v>118.6932</v>
      </c>
      <c r="CM171">
        <v>-137.6557</v>
      </c>
      <c r="CN171">
        <v>13.676970000000001</v>
      </c>
      <c r="CO171">
        <v>113.06310000000001</v>
      </c>
      <c r="CP171">
        <v>1073.306</v>
      </c>
      <c r="CQ171">
        <v>1068.2539999999999</v>
      </c>
      <c r="CR171">
        <v>929.85640000000001</v>
      </c>
      <c r="CS171">
        <v>633.06690000000003</v>
      </c>
      <c r="CT171">
        <v>510.73759999999999</v>
      </c>
      <c r="CU171">
        <v>489.77769999999998</v>
      </c>
      <c r="CV171">
        <v>636.68470000000002</v>
      </c>
      <c r="CW171">
        <v>1217.1559999999999</v>
      </c>
      <c r="CX171">
        <v>1443.71</v>
      </c>
      <c r="CY171">
        <v>2306.319</v>
      </c>
      <c r="CZ171">
        <v>1533.4459999999999</v>
      </c>
      <c r="DA171">
        <v>1001.521</v>
      </c>
      <c r="DB171">
        <v>819.20540000000005</v>
      </c>
      <c r="DC171">
        <v>1396.471</v>
      </c>
      <c r="DD171">
        <v>2385.2040000000002</v>
      </c>
      <c r="DE171">
        <v>3444.22</v>
      </c>
      <c r="DF171">
        <v>3970.4229999999998</v>
      </c>
      <c r="DG171">
        <v>4714.3530000000001</v>
      </c>
      <c r="DH171">
        <v>3419.3589999999999</v>
      </c>
      <c r="DI171">
        <v>4976.2039999999997</v>
      </c>
      <c r="DJ171">
        <v>3229.6439999999998</v>
      </c>
      <c r="DK171">
        <v>1073.8520000000001</v>
      </c>
      <c r="DL171">
        <v>303.0258</v>
      </c>
      <c r="DM171">
        <v>521.39340000000004</v>
      </c>
      <c r="DN171">
        <v>19</v>
      </c>
      <c r="DO171">
        <v>20</v>
      </c>
      <c r="DP171">
        <v>121</v>
      </c>
      <c r="DQ171">
        <v>3.2149999999999999</v>
      </c>
      <c r="DR171">
        <v>3.2149999999999999</v>
      </c>
    </row>
    <row r="172" spans="1:122" hidden="1" x14ac:dyDescent="0.3">
      <c r="A172" t="str">
        <f t="shared" si="3"/>
        <v>CCA-No_All Day Ahead and Day Of_45134_20-21</v>
      </c>
      <c r="B172" t="s">
        <v>49</v>
      </c>
      <c r="C172" t="s">
        <v>183</v>
      </c>
      <c r="D172" t="s">
        <v>48</v>
      </c>
      <c r="E172" t="s">
        <v>48</v>
      </c>
      <c r="F172" t="s">
        <v>48</v>
      </c>
      <c r="G172" t="s">
        <v>84</v>
      </c>
      <c r="H172" t="s">
        <v>48</v>
      </c>
      <c r="I172" t="s">
        <v>84</v>
      </c>
      <c r="J172" t="s">
        <v>48</v>
      </c>
      <c r="K172" t="s">
        <v>171</v>
      </c>
      <c r="L172" s="22">
        <v>45134</v>
      </c>
      <c r="M172">
        <v>20</v>
      </c>
      <c r="N172">
        <v>21</v>
      </c>
      <c r="O172">
        <v>82</v>
      </c>
      <c r="P172">
        <v>81</v>
      </c>
      <c r="Q172">
        <v>2</v>
      </c>
      <c r="R172">
        <v>0</v>
      </c>
      <c r="S172">
        <v>0</v>
      </c>
      <c r="T172">
        <v>0</v>
      </c>
      <c r="U172">
        <v>0</v>
      </c>
      <c r="V172">
        <v>6431.5066999999999</v>
      </c>
      <c r="W172">
        <v>6138.6439</v>
      </c>
      <c r="X172">
        <v>5928.9933000000001</v>
      </c>
      <c r="Y172">
        <v>6120.2239</v>
      </c>
      <c r="Z172">
        <v>6282.0821999999998</v>
      </c>
      <c r="AA172">
        <v>6455.5182999999997</v>
      </c>
      <c r="AB172">
        <v>7275.9449999999997</v>
      </c>
      <c r="AC172">
        <v>8283.1360999999997</v>
      </c>
      <c r="AD172">
        <v>9371.8438999999998</v>
      </c>
      <c r="AE172">
        <v>9275.0849999999991</v>
      </c>
      <c r="AF172">
        <v>10536.227000000001</v>
      </c>
      <c r="AG172">
        <v>11182.118</v>
      </c>
      <c r="AH172">
        <v>11792.923000000001</v>
      </c>
      <c r="AI172">
        <v>11718.037</v>
      </c>
      <c r="AJ172">
        <v>11675.035</v>
      </c>
      <c r="AK172">
        <v>11955.269</v>
      </c>
      <c r="AL172">
        <v>12806.084000000001</v>
      </c>
      <c r="AM172">
        <v>13598.876</v>
      </c>
      <c r="AN172">
        <v>13702.027</v>
      </c>
      <c r="AO172">
        <v>11415.353999999999</v>
      </c>
      <c r="AP172">
        <v>10640.963</v>
      </c>
      <c r="AQ172">
        <v>9995.7438999999995</v>
      </c>
      <c r="AR172">
        <v>7439.5093999999999</v>
      </c>
      <c r="AS172">
        <v>6691.59</v>
      </c>
      <c r="AT172">
        <v>75.544948000000005</v>
      </c>
      <c r="AU172">
        <v>76.224592999999999</v>
      </c>
      <c r="AV172">
        <v>77.001694000000001</v>
      </c>
      <c r="AW172">
        <v>77.853319999999997</v>
      </c>
      <c r="AX172">
        <v>76.766598999999999</v>
      </c>
      <c r="AY172">
        <v>75.272695999999996</v>
      </c>
      <c r="AZ172">
        <v>73.654809999999998</v>
      </c>
      <c r="BA172">
        <v>73.098237999999995</v>
      </c>
      <c r="BB172">
        <v>72.748305999999999</v>
      </c>
      <c r="BC172">
        <v>72.066057000000001</v>
      </c>
      <c r="BD172">
        <v>71.350610000000003</v>
      </c>
      <c r="BE172">
        <v>71.723237999999995</v>
      </c>
      <c r="BF172">
        <v>71.291327999999993</v>
      </c>
      <c r="BG172">
        <v>71.795053999999993</v>
      </c>
      <c r="BH172">
        <v>71.116530999999995</v>
      </c>
      <c r="BI172">
        <v>71.425813000000005</v>
      </c>
      <c r="BJ172">
        <v>70.981369000000001</v>
      </c>
      <c r="BK172">
        <v>71.032520000000005</v>
      </c>
      <c r="BL172">
        <v>71.909214000000006</v>
      </c>
      <c r="BM172">
        <v>72.305047000000002</v>
      </c>
      <c r="BN172">
        <v>72.690040999999994</v>
      </c>
      <c r="BO172">
        <v>72.319106000000005</v>
      </c>
      <c r="BP172">
        <v>72.584843000000006</v>
      </c>
      <c r="BQ172">
        <v>73.493728000000004</v>
      </c>
      <c r="BR172">
        <v>-120.884</v>
      </c>
      <c r="BS172">
        <v>-86.463579999999993</v>
      </c>
      <c r="BT172">
        <v>-20.143709999999999</v>
      </c>
      <c r="BU172">
        <v>38.197890000000001</v>
      </c>
      <c r="BV172">
        <v>110.23869999999999</v>
      </c>
      <c r="BW172">
        <v>83.981279999999998</v>
      </c>
      <c r="BX172">
        <v>26.846080000000001</v>
      </c>
      <c r="BY172">
        <v>-316.83199999999999</v>
      </c>
      <c r="BZ172">
        <v>-246.02430000000001</v>
      </c>
      <c r="CA172">
        <v>278.87020000000001</v>
      </c>
      <c r="CB172">
        <v>-85.046750000000003</v>
      </c>
      <c r="CC172">
        <v>-122.9983</v>
      </c>
      <c r="CD172">
        <v>-119.65649999999999</v>
      </c>
      <c r="CE172">
        <v>279.04770000000002</v>
      </c>
      <c r="CF172">
        <v>249.97229999999999</v>
      </c>
      <c r="CG172">
        <v>173.16030000000001</v>
      </c>
      <c r="CH172">
        <v>-95.717839999999995</v>
      </c>
      <c r="CI172">
        <v>-245.33029999999999</v>
      </c>
      <c r="CJ172">
        <v>22.02553</v>
      </c>
      <c r="CK172">
        <v>2352.6</v>
      </c>
      <c r="CL172">
        <v>1740.6179999999999</v>
      </c>
      <c r="CM172">
        <v>123.044</v>
      </c>
      <c r="CN172">
        <v>-100.2308</v>
      </c>
      <c r="CO172">
        <v>-21.789739999999998</v>
      </c>
      <c r="CP172">
        <v>3129.386</v>
      </c>
      <c r="CQ172">
        <v>2178.248</v>
      </c>
      <c r="CR172">
        <v>1748.5740000000001</v>
      </c>
      <c r="CS172">
        <v>1373.9169999999999</v>
      </c>
      <c r="CT172">
        <v>1160.097</v>
      </c>
      <c r="CU172">
        <v>1120.5630000000001</v>
      </c>
      <c r="CV172">
        <v>1690.404</v>
      </c>
      <c r="CW172">
        <v>3158.6260000000002</v>
      </c>
      <c r="CX172">
        <v>4019.08</v>
      </c>
      <c r="CY172">
        <v>3590.5030000000002</v>
      </c>
      <c r="CZ172">
        <v>3725.6030000000001</v>
      </c>
      <c r="DA172">
        <v>4404.63</v>
      </c>
      <c r="DB172">
        <v>1702.579</v>
      </c>
      <c r="DC172">
        <v>6841.0910000000003</v>
      </c>
      <c r="DD172">
        <v>6988.5730000000003</v>
      </c>
      <c r="DE172">
        <v>6862.8389999999999</v>
      </c>
      <c r="DF172">
        <v>8437.009</v>
      </c>
      <c r="DG172">
        <v>10100.540000000001</v>
      </c>
      <c r="DH172">
        <v>6897.36</v>
      </c>
      <c r="DI172">
        <v>15773.27</v>
      </c>
      <c r="DJ172">
        <v>6630.4030000000002</v>
      </c>
      <c r="DK172">
        <v>1408.329</v>
      </c>
      <c r="DL172">
        <v>436.38010000000003</v>
      </c>
      <c r="DM172">
        <v>851.74289999999996</v>
      </c>
      <c r="DN172">
        <v>20</v>
      </c>
      <c r="DO172">
        <v>21</v>
      </c>
      <c r="DP172">
        <v>82</v>
      </c>
      <c r="DQ172">
        <v>2.2824330000000002</v>
      </c>
      <c r="DR172">
        <v>2.2824328</v>
      </c>
    </row>
    <row r="173" spans="1:122" hidden="1" x14ac:dyDescent="0.3">
      <c r="A173" t="str">
        <f t="shared" si="3"/>
        <v>CCA-No_All Day Ahead and Day Of_45135_20-21</v>
      </c>
      <c r="B173" t="s">
        <v>49</v>
      </c>
      <c r="C173" t="s">
        <v>183</v>
      </c>
      <c r="D173" t="s">
        <v>48</v>
      </c>
      <c r="E173" t="s">
        <v>48</v>
      </c>
      <c r="F173" t="s">
        <v>48</v>
      </c>
      <c r="G173" t="s">
        <v>84</v>
      </c>
      <c r="H173" t="s">
        <v>48</v>
      </c>
      <c r="I173" t="s">
        <v>84</v>
      </c>
      <c r="J173" t="s">
        <v>48</v>
      </c>
      <c r="K173" t="s">
        <v>171</v>
      </c>
      <c r="L173" s="22">
        <v>45135</v>
      </c>
      <c r="M173">
        <v>20</v>
      </c>
      <c r="N173">
        <v>21</v>
      </c>
      <c r="O173">
        <v>82</v>
      </c>
      <c r="P173">
        <v>81</v>
      </c>
      <c r="Q173">
        <v>2</v>
      </c>
      <c r="R173">
        <v>0</v>
      </c>
      <c r="S173">
        <v>0</v>
      </c>
      <c r="T173">
        <v>0</v>
      </c>
      <c r="U173">
        <v>0</v>
      </c>
      <c r="V173">
        <v>6225.7371999999996</v>
      </c>
      <c r="W173">
        <v>5944.0349999999999</v>
      </c>
      <c r="X173">
        <v>5809.5510999999997</v>
      </c>
      <c r="Y173">
        <v>5980.0622000000003</v>
      </c>
      <c r="Z173">
        <v>6086.4360999999999</v>
      </c>
      <c r="AA173">
        <v>6222.3072000000002</v>
      </c>
      <c r="AB173">
        <v>7329.3211000000001</v>
      </c>
      <c r="AC173">
        <v>8337.9739000000009</v>
      </c>
      <c r="AD173">
        <v>9347.8127999999997</v>
      </c>
      <c r="AE173">
        <v>8847.1944000000003</v>
      </c>
      <c r="AF173">
        <v>9973.1316999999999</v>
      </c>
      <c r="AG173">
        <v>10450.366</v>
      </c>
      <c r="AH173">
        <v>10781.021000000001</v>
      </c>
      <c r="AI173">
        <v>10790.718999999999</v>
      </c>
      <c r="AJ173">
        <v>11104.261</v>
      </c>
      <c r="AK173">
        <v>11362.031000000001</v>
      </c>
      <c r="AL173">
        <v>11798.707</v>
      </c>
      <c r="AM173">
        <v>12914.177</v>
      </c>
      <c r="AN173">
        <v>13804.539000000001</v>
      </c>
      <c r="AO173">
        <v>11244.424000000001</v>
      </c>
      <c r="AP173">
        <v>10938.394</v>
      </c>
      <c r="AQ173">
        <v>9907.4439000000002</v>
      </c>
      <c r="AR173">
        <v>7217.8356000000003</v>
      </c>
      <c r="AS173">
        <v>6462.6693999999998</v>
      </c>
      <c r="AT173">
        <v>72.870935000000003</v>
      </c>
      <c r="AU173">
        <v>73.956978000000007</v>
      </c>
      <c r="AV173">
        <v>74.232724000000005</v>
      </c>
      <c r="AW173">
        <v>73.319783000000001</v>
      </c>
      <c r="AX173">
        <v>73.055481</v>
      </c>
      <c r="AY173">
        <v>72.223213000000001</v>
      </c>
      <c r="AZ173">
        <v>71.980648000000002</v>
      </c>
      <c r="BA173">
        <v>72.184959000000006</v>
      </c>
      <c r="BB173">
        <v>72.884146000000001</v>
      </c>
      <c r="BC173">
        <v>72.658536999999995</v>
      </c>
      <c r="BD173">
        <v>72.067072999999993</v>
      </c>
      <c r="BE173">
        <v>71.699864000000005</v>
      </c>
      <c r="BF173">
        <v>70.378049000000004</v>
      </c>
      <c r="BG173">
        <v>69.378726</v>
      </c>
      <c r="BH173">
        <v>69.008808000000002</v>
      </c>
      <c r="BI173">
        <v>69.366530999999995</v>
      </c>
      <c r="BJ173">
        <v>69.100949</v>
      </c>
      <c r="BK173">
        <v>69.836043000000004</v>
      </c>
      <c r="BL173">
        <v>70.404133000000002</v>
      </c>
      <c r="BM173">
        <v>70.652777999999998</v>
      </c>
      <c r="BN173">
        <v>70.442412000000004</v>
      </c>
      <c r="BO173">
        <v>70.037262999999996</v>
      </c>
      <c r="BP173">
        <v>70.766598999999999</v>
      </c>
      <c r="BQ173">
        <v>71.395663999999996</v>
      </c>
      <c r="BR173">
        <v>-120.884</v>
      </c>
      <c r="BS173">
        <v>-86.463579999999993</v>
      </c>
      <c r="BT173">
        <v>-20.143709999999999</v>
      </c>
      <c r="BU173">
        <v>38.19791</v>
      </c>
      <c r="BV173">
        <v>110.23869999999999</v>
      </c>
      <c r="BW173">
        <v>83.981210000000004</v>
      </c>
      <c r="BX173">
        <v>26.846129999999999</v>
      </c>
      <c r="BY173">
        <v>-316.83199999999999</v>
      </c>
      <c r="BZ173">
        <v>-246.02440000000001</v>
      </c>
      <c r="CA173">
        <v>278.87009999999998</v>
      </c>
      <c r="CB173">
        <v>-85.046890000000005</v>
      </c>
      <c r="CC173">
        <v>-122.9983</v>
      </c>
      <c r="CD173">
        <v>-119.6564</v>
      </c>
      <c r="CE173">
        <v>279.04770000000002</v>
      </c>
      <c r="CF173">
        <v>249.97219999999999</v>
      </c>
      <c r="CG173">
        <v>173.1602</v>
      </c>
      <c r="CH173">
        <v>-95.717929999999996</v>
      </c>
      <c r="CI173">
        <v>-245.33029999999999</v>
      </c>
      <c r="CJ173">
        <v>22.02563</v>
      </c>
      <c r="CK173">
        <v>2352.6</v>
      </c>
      <c r="CL173">
        <v>1740.6179999999999</v>
      </c>
      <c r="CM173">
        <v>123.04389999999999</v>
      </c>
      <c r="CN173">
        <v>-100.2308</v>
      </c>
      <c r="CO173">
        <v>-21.789809999999999</v>
      </c>
      <c r="CP173">
        <v>3066.1010000000001</v>
      </c>
      <c r="CQ173">
        <v>2071.44</v>
      </c>
      <c r="CR173">
        <v>1709.9960000000001</v>
      </c>
      <c r="CS173">
        <v>1305.0229999999999</v>
      </c>
      <c r="CT173">
        <v>1141.579</v>
      </c>
      <c r="CU173">
        <v>1099.4369999999999</v>
      </c>
      <c r="CV173">
        <v>1672.8720000000001</v>
      </c>
      <c r="CW173">
        <v>3057.9059999999999</v>
      </c>
      <c r="CX173">
        <v>3932.799</v>
      </c>
      <c r="CY173">
        <v>3547.777</v>
      </c>
      <c r="CZ173">
        <v>3547.33</v>
      </c>
      <c r="DA173">
        <v>4304.0119999999997</v>
      </c>
      <c r="DB173">
        <v>1613.7280000000001</v>
      </c>
      <c r="DC173">
        <v>6827.0950000000003</v>
      </c>
      <c r="DD173">
        <v>6503.9480000000003</v>
      </c>
      <c r="DE173">
        <v>6792.46</v>
      </c>
      <c r="DF173">
        <v>8856.3960000000006</v>
      </c>
      <c r="DG173">
        <v>9965.5920000000006</v>
      </c>
      <c r="DH173">
        <v>6624.8429999999998</v>
      </c>
      <c r="DI173">
        <v>15418.92</v>
      </c>
      <c r="DJ173">
        <v>6859.35</v>
      </c>
      <c r="DK173">
        <v>1386.53</v>
      </c>
      <c r="DL173">
        <v>445.25749999999999</v>
      </c>
      <c r="DM173">
        <v>852.37929999999994</v>
      </c>
      <c r="DN173">
        <v>20</v>
      </c>
      <c r="DO173">
        <v>21</v>
      </c>
      <c r="DP173">
        <v>82</v>
      </c>
      <c r="DQ173">
        <v>2.2824330000000002</v>
      </c>
      <c r="DR173">
        <v>2.2824328</v>
      </c>
    </row>
    <row r="174" spans="1:122" hidden="1" x14ac:dyDescent="0.3">
      <c r="A174" t="str">
        <f t="shared" si="3"/>
        <v>CCA-No_All Day Ahead and Day Of_45153_19-19</v>
      </c>
      <c r="B174" t="s">
        <v>49</v>
      </c>
      <c r="C174" t="s">
        <v>183</v>
      </c>
      <c r="D174" t="s">
        <v>48</v>
      </c>
      <c r="E174" t="s">
        <v>48</v>
      </c>
      <c r="F174" t="s">
        <v>48</v>
      </c>
      <c r="G174" t="s">
        <v>84</v>
      </c>
      <c r="H174" t="s">
        <v>48</v>
      </c>
      <c r="I174" t="s">
        <v>84</v>
      </c>
      <c r="J174" t="s">
        <v>48</v>
      </c>
      <c r="K174" t="s">
        <v>171</v>
      </c>
      <c r="L174" s="22">
        <v>45153</v>
      </c>
      <c r="M174">
        <v>19</v>
      </c>
      <c r="N174">
        <v>19</v>
      </c>
      <c r="O174">
        <v>109</v>
      </c>
      <c r="P174">
        <v>108</v>
      </c>
      <c r="Q174">
        <v>3</v>
      </c>
      <c r="R174">
        <v>0</v>
      </c>
      <c r="S174">
        <v>0</v>
      </c>
      <c r="T174">
        <v>0</v>
      </c>
      <c r="U174">
        <v>0</v>
      </c>
      <c r="V174">
        <v>8250.5455999999995</v>
      </c>
      <c r="W174">
        <v>8000.3072000000002</v>
      </c>
      <c r="X174">
        <v>7835.4022000000004</v>
      </c>
      <c r="Y174">
        <v>8098.165</v>
      </c>
      <c r="Z174">
        <v>8448.8261000000002</v>
      </c>
      <c r="AA174">
        <v>8822.3683000000001</v>
      </c>
      <c r="AB174">
        <v>9949.1293999999998</v>
      </c>
      <c r="AC174">
        <v>10728.691999999999</v>
      </c>
      <c r="AD174">
        <v>11857.249</v>
      </c>
      <c r="AE174">
        <v>12020.697</v>
      </c>
      <c r="AF174">
        <v>12877.166999999999</v>
      </c>
      <c r="AG174">
        <v>13302.205</v>
      </c>
      <c r="AH174">
        <v>13872.271000000001</v>
      </c>
      <c r="AI174">
        <v>14523.718999999999</v>
      </c>
      <c r="AJ174">
        <v>14688.713</v>
      </c>
      <c r="AK174">
        <v>15252.911</v>
      </c>
      <c r="AL174">
        <v>16178.726000000001</v>
      </c>
      <c r="AM174">
        <v>15519.371999999999</v>
      </c>
      <c r="AN174">
        <v>14370.856</v>
      </c>
      <c r="AO174">
        <v>14982.008</v>
      </c>
      <c r="AP174">
        <v>14223.694</v>
      </c>
      <c r="AQ174">
        <v>12725.828</v>
      </c>
      <c r="AR174">
        <v>10111.308000000001</v>
      </c>
      <c r="AS174">
        <v>9183.7793999999994</v>
      </c>
      <c r="AT174">
        <v>72.534659000000005</v>
      </c>
      <c r="AU174">
        <v>73.576706999999999</v>
      </c>
      <c r="AV174">
        <v>74.545107000000002</v>
      </c>
      <c r="AW174">
        <v>74.327726999999996</v>
      </c>
      <c r="AX174">
        <v>74.836391000000006</v>
      </c>
      <c r="AY174">
        <v>74.591233000000003</v>
      </c>
      <c r="AZ174">
        <v>75.107178000000005</v>
      </c>
      <c r="BA174">
        <v>75.643004000000005</v>
      </c>
      <c r="BB174">
        <v>74.484454999999997</v>
      </c>
      <c r="BC174">
        <v>72.511467999999994</v>
      </c>
      <c r="BD174">
        <v>72.234454999999997</v>
      </c>
      <c r="BE174">
        <v>71.358052999999998</v>
      </c>
      <c r="BF174">
        <v>70.401121000000003</v>
      </c>
      <c r="BG174">
        <v>70.394495000000006</v>
      </c>
      <c r="BH174">
        <v>69.600916999999995</v>
      </c>
      <c r="BI174">
        <v>68.355759000000006</v>
      </c>
      <c r="BJ174">
        <v>68.336646000000002</v>
      </c>
      <c r="BK174">
        <v>68.457950999999994</v>
      </c>
      <c r="BL174">
        <v>68.125891999999993</v>
      </c>
      <c r="BM174">
        <v>68.654944</v>
      </c>
      <c r="BN174">
        <v>68.915902000000003</v>
      </c>
      <c r="BO174">
        <v>69.796380999999997</v>
      </c>
      <c r="BP174">
        <v>70.695718999999997</v>
      </c>
      <c r="BQ174">
        <v>71.741335000000007</v>
      </c>
      <c r="BR174">
        <v>127.06310000000001</v>
      </c>
      <c r="BS174">
        <v>121.00539999999999</v>
      </c>
      <c r="BT174">
        <v>139.52549999999999</v>
      </c>
      <c r="BU174">
        <v>117.65130000000001</v>
      </c>
      <c r="BV174">
        <v>125.82089999999999</v>
      </c>
      <c r="BW174">
        <v>115.88030000000001</v>
      </c>
      <c r="BX174">
        <v>-49.592190000000002</v>
      </c>
      <c r="BY174">
        <v>-19.026160000000001</v>
      </c>
      <c r="BZ174">
        <v>-156.74340000000001</v>
      </c>
      <c r="CA174">
        <v>-83.558819999999997</v>
      </c>
      <c r="CB174">
        <v>-23.705770000000001</v>
      </c>
      <c r="CC174">
        <v>217.44390000000001</v>
      </c>
      <c r="CD174">
        <v>61.453189999999999</v>
      </c>
      <c r="CE174">
        <v>-299.2901</v>
      </c>
      <c r="CF174">
        <v>-289.14</v>
      </c>
      <c r="CG174">
        <v>-576.54489999999998</v>
      </c>
      <c r="CH174">
        <v>-994.31740000000002</v>
      </c>
      <c r="CI174">
        <v>514.40139999999997</v>
      </c>
      <c r="CJ174">
        <v>2369.5889999999999</v>
      </c>
      <c r="CK174">
        <v>1704.8520000000001</v>
      </c>
      <c r="CL174">
        <v>1048.0719999999999</v>
      </c>
      <c r="CM174">
        <v>137.5308</v>
      </c>
      <c r="CN174">
        <v>-127.57380000000001</v>
      </c>
      <c r="CO174">
        <v>-36.198999999999998</v>
      </c>
      <c r="CP174">
        <v>935.83360000000005</v>
      </c>
      <c r="CQ174">
        <v>845.77919999999995</v>
      </c>
      <c r="CR174">
        <v>809.30709999999999</v>
      </c>
      <c r="CS174">
        <v>673.31870000000004</v>
      </c>
      <c r="CT174">
        <v>554.15129999999999</v>
      </c>
      <c r="CU174">
        <v>635.07140000000004</v>
      </c>
      <c r="CV174">
        <v>609.08810000000005</v>
      </c>
      <c r="CW174">
        <v>1019.75</v>
      </c>
      <c r="CX174">
        <v>1229.818</v>
      </c>
      <c r="CY174">
        <v>1608.0889999999999</v>
      </c>
      <c r="CZ174">
        <v>1029.7670000000001</v>
      </c>
      <c r="DA174">
        <v>659.29489999999998</v>
      </c>
      <c r="DB174">
        <v>575.37189999999998</v>
      </c>
      <c r="DC174">
        <v>1094.809</v>
      </c>
      <c r="DD174">
        <v>1825.646</v>
      </c>
      <c r="DE174">
        <v>2979.4810000000002</v>
      </c>
      <c r="DF174">
        <v>4170.1270000000004</v>
      </c>
      <c r="DG174">
        <v>3588.165</v>
      </c>
      <c r="DH174">
        <v>2621.36</v>
      </c>
      <c r="DI174">
        <v>3089.8110000000001</v>
      </c>
      <c r="DJ174">
        <v>2131.6219999999998</v>
      </c>
      <c r="DK174">
        <v>417.20030000000003</v>
      </c>
      <c r="DL174">
        <v>128.70769999999999</v>
      </c>
      <c r="DM174">
        <v>244.41810000000001</v>
      </c>
      <c r="DN174">
        <v>18</v>
      </c>
      <c r="DO174">
        <v>21</v>
      </c>
      <c r="DP174">
        <v>109</v>
      </c>
      <c r="DQ174">
        <v>3.4313609999999999</v>
      </c>
      <c r="DR174">
        <v>3.4313614000000001</v>
      </c>
    </row>
    <row r="175" spans="1:122" hidden="1" x14ac:dyDescent="0.3">
      <c r="A175" t="str">
        <f t="shared" si="3"/>
        <v>CCA-No_All Day Ahead and Day Of_45154_18-21</v>
      </c>
      <c r="B175" t="s">
        <v>49</v>
      </c>
      <c r="C175" t="s">
        <v>183</v>
      </c>
      <c r="D175" t="s">
        <v>48</v>
      </c>
      <c r="E175" t="s">
        <v>48</v>
      </c>
      <c r="F175" t="s">
        <v>48</v>
      </c>
      <c r="G175" t="s">
        <v>84</v>
      </c>
      <c r="H175" t="s">
        <v>48</v>
      </c>
      <c r="I175" t="s">
        <v>84</v>
      </c>
      <c r="J175" t="s">
        <v>48</v>
      </c>
      <c r="K175" t="s">
        <v>171</v>
      </c>
      <c r="L175" s="22">
        <v>45154</v>
      </c>
      <c r="M175">
        <v>18</v>
      </c>
      <c r="N175">
        <v>21</v>
      </c>
      <c r="O175">
        <v>109</v>
      </c>
      <c r="P175">
        <v>108</v>
      </c>
      <c r="Q175">
        <v>3</v>
      </c>
      <c r="R175">
        <v>0</v>
      </c>
      <c r="S175">
        <v>0</v>
      </c>
      <c r="T175">
        <v>0</v>
      </c>
      <c r="U175">
        <v>0</v>
      </c>
      <c r="V175">
        <v>8580.7605999999996</v>
      </c>
      <c r="W175">
        <v>8189.1539000000002</v>
      </c>
      <c r="X175">
        <v>8005.3716999999997</v>
      </c>
      <c r="Y175">
        <v>8316.9233000000004</v>
      </c>
      <c r="Z175">
        <v>8670.9572000000007</v>
      </c>
      <c r="AA175">
        <v>8997.9583000000002</v>
      </c>
      <c r="AB175">
        <v>10099.708000000001</v>
      </c>
      <c r="AC175">
        <v>10950.079</v>
      </c>
      <c r="AD175">
        <v>11854.661</v>
      </c>
      <c r="AE175">
        <v>12320.187</v>
      </c>
      <c r="AF175">
        <v>14105.111000000001</v>
      </c>
      <c r="AG175">
        <v>14174.986000000001</v>
      </c>
      <c r="AH175">
        <v>14719.876</v>
      </c>
      <c r="AI175">
        <v>15138.159</v>
      </c>
      <c r="AJ175">
        <v>15501.78</v>
      </c>
      <c r="AK175">
        <v>16326.503000000001</v>
      </c>
      <c r="AL175">
        <v>16492.769</v>
      </c>
      <c r="AM175">
        <v>13960.419</v>
      </c>
      <c r="AN175">
        <v>14994.683999999999</v>
      </c>
      <c r="AO175">
        <v>15617.852999999999</v>
      </c>
      <c r="AP175">
        <v>14102.477999999999</v>
      </c>
      <c r="AQ175">
        <v>13186.183000000001</v>
      </c>
      <c r="AR175">
        <v>10246.16</v>
      </c>
      <c r="AS175">
        <v>9230.8456000000006</v>
      </c>
      <c r="AT175">
        <v>74.846074999999999</v>
      </c>
      <c r="AU175">
        <v>77.371814000000001</v>
      </c>
      <c r="AV175">
        <v>77.758155000000002</v>
      </c>
      <c r="AW175">
        <v>77.781091000000004</v>
      </c>
      <c r="AX175">
        <v>78.525993999999997</v>
      </c>
      <c r="AY175">
        <v>78.283894000000004</v>
      </c>
      <c r="AZ175">
        <v>78.799948999999998</v>
      </c>
      <c r="BA175">
        <v>78.333843000000002</v>
      </c>
      <c r="BB175">
        <v>76.040265000000005</v>
      </c>
      <c r="BC175">
        <v>75.140928000000002</v>
      </c>
      <c r="BD175">
        <v>73.849643</v>
      </c>
      <c r="BE175">
        <v>73.672910000000002</v>
      </c>
      <c r="BF175">
        <v>72.873852999999997</v>
      </c>
      <c r="BG175">
        <v>72.093584000000007</v>
      </c>
      <c r="BH175">
        <v>71.071689000000006</v>
      </c>
      <c r="BI175">
        <v>69.966361000000006</v>
      </c>
      <c r="BJ175">
        <v>69.611508000000001</v>
      </c>
      <c r="BK175">
        <v>69.836022</v>
      </c>
      <c r="BL175">
        <v>69.683508000000003</v>
      </c>
      <c r="BM175">
        <v>70.423801999999995</v>
      </c>
      <c r="BN175">
        <v>71.090979000000004</v>
      </c>
      <c r="BO175">
        <v>72.379969000000003</v>
      </c>
      <c r="BP175">
        <v>73.750765000000001</v>
      </c>
      <c r="BQ175">
        <v>75.175585999999996</v>
      </c>
      <c r="BR175">
        <v>-94.919160000000005</v>
      </c>
      <c r="BS175">
        <v>45.0672</v>
      </c>
      <c r="BT175">
        <v>65.916629999999998</v>
      </c>
      <c r="BU175">
        <v>-29.126580000000001</v>
      </c>
      <c r="BV175">
        <v>4.0168730000000004</v>
      </c>
      <c r="BW175">
        <v>55.880800000000001</v>
      </c>
      <c r="BX175">
        <v>-12.697089999999999</v>
      </c>
      <c r="BY175">
        <v>-42.77655</v>
      </c>
      <c r="BZ175">
        <v>50.833620000000003</v>
      </c>
      <c r="CA175">
        <v>-12.02708</v>
      </c>
      <c r="CB175">
        <v>-452.65269999999998</v>
      </c>
      <c r="CC175">
        <v>299.65480000000002</v>
      </c>
      <c r="CD175">
        <v>181.38050000000001</v>
      </c>
      <c r="CE175">
        <v>18.06399</v>
      </c>
      <c r="CF175">
        <v>-151.68530000000001</v>
      </c>
      <c r="CG175">
        <v>-716.3732</v>
      </c>
      <c r="CH175">
        <v>-284.52539999999999</v>
      </c>
      <c r="CI175">
        <v>3079.7249999999999</v>
      </c>
      <c r="CJ175">
        <v>2627.6860000000001</v>
      </c>
      <c r="CK175">
        <v>1766.7529999999999</v>
      </c>
      <c r="CL175">
        <v>1675.134</v>
      </c>
      <c r="CM175">
        <v>49.054130000000001</v>
      </c>
      <c r="CN175">
        <v>-85.362750000000005</v>
      </c>
      <c r="CO175">
        <v>19.52599</v>
      </c>
      <c r="CP175">
        <v>786.3175</v>
      </c>
      <c r="CQ175">
        <v>743.44600000000003</v>
      </c>
      <c r="CR175">
        <v>689.87289999999996</v>
      </c>
      <c r="CS175">
        <v>558.73090000000002</v>
      </c>
      <c r="CT175">
        <v>459.85090000000002</v>
      </c>
      <c r="CU175">
        <v>502.94510000000002</v>
      </c>
      <c r="CV175">
        <v>556.70209999999997</v>
      </c>
      <c r="CW175">
        <v>972.68579999999997</v>
      </c>
      <c r="CX175">
        <v>1061.57</v>
      </c>
      <c r="CY175">
        <v>2103.4470000000001</v>
      </c>
      <c r="CZ175">
        <v>1365.933</v>
      </c>
      <c r="DA175">
        <v>1263.4259999999999</v>
      </c>
      <c r="DB175">
        <v>648.21770000000004</v>
      </c>
      <c r="DC175">
        <v>1250.92</v>
      </c>
      <c r="DD175">
        <v>1659.3040000000001</v>
      </c>
      <c r="DE175">
        <v>3163.0279999999998</v>
      </c>
      <c r="DF175">
        <v>4161.241</v>
      </c>
      <c r="DG175">
        <v>3852.6060000000002</v>
      </c>
      <c r="DH175">
        <v>2974.8139999999999</v>
      </c>
      <c r="DI175">
        <v>3598.078</v>
      </c>
      <c r="DJ175">
        <v>2288.9470000000001</v>
      </c>
      <c r="DK175">
        <v>511.721</v>
      </c>
      <c r="DL175">
        <v>148.05520000000001</v>
      </c>
      <c r="DM175">
        <v>259.87169999999998</v>
      </c>
      <c r="DN175">
        <v>18</v>
      </c>
      <c r="DO175">
        <v>21</v>
      </c>
      <c r="DP175">
        <v>109</v>
      </c>
      <c r="DQ175">
        <v>3.4313609999999999</v>
      </c>
      <c r="DR175">
        <v>3.4313614000000001</v>
      </c>
    </row>
    <row r="176" spans="1:122" hidden="1" x14ac:dyDescent="0.3">
      <c r="A176" t="str">
        <f t="shared" si="3"/>
        <v>CCA-No_All Day Ahead and Day Of_45166_19-20</v>
      </c>
      <c r="B176" t="s">
        <v>49</v>
      </c>
      <c r="C176" t="s">
        <v>183</v>
      </c>
      <c r="D176" t="s">
        <v>48</v>
      </c>
      <c r="E176" t="s">
        <v>48</v>
      </c>
      <c r="F176" t="s">
        <v>48</v>
      </c>
      <c r="G176" t="s">
        <v>84</v>
      </c>
      <c r="H176" t="s">
        <v>48</v>
      </c>
      <c r="I176" t="s">
        <v>84</v>
      </c>
      <c r="J176" t="s">
        <v>48</v>
      </c>
      <c r="K176" t="s">
        <v>171</v>
      </c>
      <c r="L176" s="22">
        <v>45166</v>
      </c>
      <c r="M176">
        <v>19</v>
      </c>
      <c r="N176">
        <v>20</v>
      </c>
      <c r="O176">
        <v>82</v>
      </c>
      <c r="P176">
        <v>80</v>
      </c>
      <c r="Q176">
        <v>2</v>
      </c>
      <c r="R176">
        <v>0</v>
      </c>
      <c r="S176">
        <v>0</v>
      </c>
      <c r="T176">
        <v>0</v>
      </c>
      <c r="U176">
        <v>0</v>
      </c>
      <c r="V176">
        <v>5889.2537000000002</v>
      </c>
      <c r="W176">
        <v>5758.4366</v>
      </c>
      <c r="X176">
        <v>5631.1319999999996</v>
      </c>
      <c r="Y176">
        <v>5836.8903</v>
      </c>
      <c r="Z176">
        <v>6020.0776999999998</v>
      </c>
      <c r="AA176">
        <v>6295.6828999999998</v>
      </c>
      <c r="AB176">
        <v>7351.9050999999999</v>
      </c>
      <c r="AC176">
        <v>8014.7366000000002</v>
      </c>
      <c r="AD176">
        <v>9369.6936999999998</v>
      </c>
      <c r="AE176">
        <v>9877.8433999999997</v>
      </c>
      <c r="AF176">
        <v>11118.882</v>
      </c>
      <c r="AG176">
        <v>11819.183999999999</v>
      </c>
      <c r="AH176">
        <v>12118.233</v>
      </c>
      <c r="AI176">
        <v>12351.391</v>
      </c>
      <c r="AJ176">
        <v>12525.433000000001</v>
      </c>
      <c r="AK176">
        <v>12757.942999999999</v>
      </c>
      <c r="AL176">
        <v>13096.411</v>
      </c>
      <c r="AM176">
        <v>13928.353999999999</v>
      </c>
      <c r="AN176">
        <v>12434.120999999999</v>
      </c>
      <c r="AO176">
        <v>12464.822</v>
      </c>
      <c r="AP176">
        <v>12559.798000000001</v>
      </c>
      <c r="AQ176">
        <v>10527.053</v>
      </c>
      <c r="AR176">
        <v>7503.1229000000003</v>
      </c>
      <c r="AS176">
        <v>6731.1022999999996</v>
      </c>
      <c r="AT176">
        <v>78.435474999999997</v>
      </c>
      <c r="AU176">
        <v>76.929288999999997</v>
      </c>
      <c r="AV176">
        <v>75.359354999999994</v>
      </c>
      <c r="AW176">
        <v>74.026107999999994</v>
      </c>
      <c r="AX176">
        <v>73.077545999999998</v>
      </c>
      <c r="AY176">
        <v>72.645368000000005</v>
      </c>
      <c r="AZ176">
        <v>72.992011000000005</v>
      </c>
      <c r="BA176">
        <v>72.417975999999996</v>
      </c>
      <c r="BB176">
        <v>73.822682</v>
      </c>
      <c r="BC176">
        <v>74.401510000000002</v>
      </c>
      <c r="BD176">
        <v>75.700022000000004</v>
      </c>
      <c r="BE176">
        <v>77.313557000000003</v>
      </c>
      <c r="BF176">
        <v>77.566326000000004</v>
      </c>
      <c r="BG176">
        <v>77.738570999999993</v>
      </c>
      <c r="BH176">
        <v>78.042983000000007</v>
      </c>
      <c r="BI176">
        <v>79.304754000000003</v>
      </c>
      <c r="BJ176">
        <v>78.623493999999994</v>
      </c>
      <c r="BK176">
        <v>78.027178000000006</v>
      </c>
      <c r="BL176">
        <v>79.344251</v>
      </c>
      <c r="BM176">
        <v>80.404529999999994</v>
      </c>
      <c r="BN176">
        <v>80.344453000000001</v>
      </c>
      <c r="BO176">
        <v>80.754793000000006</v>
      </c>
      <c r="BP176">
        <v>81.486070999999995</v>
      </c>
      <c r="BQ176">
        <v>81.254923000000005</v>
      </c>
      <c r="BR176">
        <v>232.9896</v>
      </c>
      <c r="BS176">
        <v>203.8648</v>
      </c>
      <c r="BT176">
        <v>201.76580000000001</v>
      </c>
      <c r="BU176">
        <v>176.84450000000001</v>
      </c>
      <c r="BV176">
        <v>233.5677</v>
      </c>
      <c r="BW176">
        <v>100.64400000000001</v>
      </c>
      <c r="BX176">
        <v>-64.397350000000003</v>
      </c>
      <c r="BY176">
        <v>121.7371</v>
      </c>
      <c r="BZ176">
        <v>-16.680119999999999</v>
      </c>
      <c r="CA176">
        <v>-309.16680000000002</v>
      </c>
      <c r="CB176">
        <v>-151.76509999999999</v>
      </c>
      <c r="CC176">
        <v>-108.8265</v>
      </c>
      <c r="CD176">
        <v>74.026250000000005</v>
      </c>
      <c r="CE176">
        <v>306.03969999999998</v>
      </c>
      <c r="CF176">
        <v>278.26240000000001</v>
      </c>
      <c r="CG176">
        <v>267.13810000000001</v>
      </c>
      <c r="CH176">
        <v>279.93900000000002</v>
      </c>
      <c r="CI176">
        <v>228.6421</v>
      </c>
      <c r="CJ176">
        <v>2121.9340000000002</v>
      </c>
      <c r="CK176">
        <v>1882.0319999999999</v>
      </c>
      <c r="CL176">
        <v>277.41669999999999</v>
      </c>
      <c r="CM176">
        <v>-127.97069999999999</v>
      </c>
      <c r="CN176">
        <v>52.730699999999999</v>
      </c>
      <c r="CO176">
        <v>71.441370000000006</v>
      </c>
      <c r="CP176">
        <v>683.88229999999999</v>
      </c>
      <c r="CQ176">
        <v>687.82730000000004</v>
      </c>
      <c r="CR176">
        <v>621.68859999999995</v>
      </c>
      <c r="CS176">
        <v>434.15289999999999</v>
      </c>
      <c r="CT176">
        <v>385.03750000000002</v>
      </c>
      <c r="CU176">
        <v>387.81970000000001</v>
      </c>
      <c r="CV176">
        <v>541.46910000000003</v>
      </c>
      <c r="CW176">
        <v>1120.4349999999999</v>
      </c>
      <c r="CX176">
        <v>1309.521</v>
      </c>
      <c r="CY176">
        <v>2092.6419999999998</v>
      </c>
      <c r="CZ176">
        <v>1389.585</v>
      </c>
      <c r="DA176">
        <v>895.98609999999996</v>
      </c>
      <c r="DB176">
        <v>757.21259999999995</v>
      </c>
      <c r="DC176">
        <v>1204.117</v>
      </c>
      <c r="DD176">
        <v>1989.018</v>
      </c>
      <c r="DE176">
        <v>2881.7820000000002</v>
      </c>
      <c r="DF176">
        <v>3382.3560000000002</v>
      </c>
      <c r="DG176">
        <v>3936.2310000000002</v>
      </c>
      <c r="DH176">
        <v>2902.2539999999999</v>
      </c>
      <c r="DI176">
        <v>4556.116</v>
      </c>
      <c r="DJ176">
        <v>2853.0859999999998</v>
      </c>
      <c r="DK176">
        <v>811.78399999999999</v>
      </c>
      <c r="DL176">
        <v>215.9074</v>
      </c>
      <c r="DM176">
        <v>335.77330000000001</v>
      </c>
      <c r="DN176">
        <v>19</v>
      </c>
      <c r="DO176">
        <v>20</v>
      </c>
      <c r="DP176">
        <v>82</v>
      </c>
      <c r="DQ176">
        <v>2.337933</v>
      </c>
      <c r="DR176">
        <v>2.3379327999999999</v>
      </c>
    </row>
    <row r="177" spans="1:122" hidden="1" x14ac:dyDescent="0.3">
      <c r="A177" t="str">
        <f t="shared" si="3"/>
        <v>CCA-Yes_All Day Ahead and Day Of_45134_20-21</v>
      </c>
      <c r="B177" t="s">
        <v>49</v>
      </c>
      <c r="C177" t="s">
        <v>184</v>
      </c>
      <c r="D177" t="s">
        <v>48</v>
      </c>
      <c r="E177" t="s">
        <v>48</v>
      </c>
      <c r="F177" t="s">
        <v>48</v>
      </c>
      <c r="G177" t="s">
        <v>84</v>
      </c>
      <c r="H177" t="s">
        <v>48</v>
      </c>
      <c r="I177" t="s">
        <v>85</v>
      </c>
      <c r="J177" t="s">
        <v>48</v>
      </c>
      <c r="K177" t="s">
        <v>171</v>
      </c>
      <c r="L177" s="22">
        <v>45134</v>
      </c>
      <c r="M177">
        <v>20</v>
      </c>
      <c r="N177">
        <v>21</v>
      </c>
      <c r="O177">
        <v>39</v>
      </c>
      <c r="P177">
        <v>38</v>
      </c>
      <c r="Q177">
        <v>2</v>
      </c>
      <c r="R177">
        <v>0</v>
      </c>
      <c r="S177">
        <v>0</v>
      </c>
      <c r="T177">
        <v>0</v>
      </c>
      <c r="U177">
        <v>0</v>
      </c>
      <c r="V177">
        <v>1000.26</v>
      </c>
      <c r="W177">
        <v>985.95061999999996</v>
      </c>
      <c r="X177">
        <v>880.74062000000004</v>
      </c>
      <c r="Y177">
        <v>1142.7655999999999</v>
      </c>
      <c r="Z177">
        <v>1559.2375</v>
      </c>
      <c r="AA177">
        <v>1598.3188</v>
      </c>
      <c r="AB177">
        <v>1827.2688000000001</v>
      </c>
      <c r="AC177">
        <v>2098.7069000000001</v>
      </c>
      <c r="AD177">
        <v>2288.0030999999999</v>
      </c>
      <c r="AE177">
        <v>2673.2944000000002</v>
      </c>
      <c r="AF177">
        <v>2854.0012999999999</v>
      </c>
      <c r="AG177">
        <v>3207.1374999999998</v>
      </c>
      <c r="AH177">
        <v>3377.2175000000002</v>
      </c>
      <c r="AI177">
        <v>3354.0061999999998</v>
      </c>
      <c r="AJ177">
        <v>3185.4519</v>
      </c>
      <c r="AK177">
        <v>3016.3537999999999</v>
      </c>
      <c r="AL177">
        <v>2756.6831000000002</v>
      </c>
      <c r="AM177">
        <v>2711.8231000000001</v>
      </c>
      <c r="AN177">
        <v>2379.3706000000002</v>
      </c>
      <c r="AO177">
        <v>1577.2512999999999</v>
      </c>
      <c r="AP177">
        <v>1628.1319000000001</v>
      </c>
      <c r="AQ177">
        <v>1855.0056</v>
      </c>
      <c r="AR177">
        <v>1355.3887999999999</v>
      </c>
      <c r="AS177">
        <v>851.89062999999999</v>
      </c>
      <c r="AT177">
        <v>76.209935999999999</v>
      </c>
      <c r="AU177">
        <v>75.821314000000001</v>
      </c>
      <c r="AV177">
        <v>75.462339999999998</v>
      </c>
      <c r="AW177">
        <v>75.568109000000007</v>
      </c>
      <c r="AX177">
        <v>74.017628000000002</v>
      </c>
      <c r="AY177">
        <v>72.411057999999997</v>
      </c>
      <c r="AZ177">
        <v>71.067307999999997</v>
      </c>
      <c r="BA177">
        <v>70.961538000000004</v>
      </c>
      <c r="BB177">
        <v>71.280449000000004</v>
      </c>
      <c r="BC177">
        <v>71.359775999999997</v>
      </c>
      <c r="BD177">
        <v>71.118589999999998</v>
      </c>
      <c r="BE177">
        <v>71.294071000000002</v>
      </c>
      <c r="BF177">
        <v>70.793268999999995</v>
      </c>
      <c r="BG177">
        <v>71.768428999999998</v>
      </c>
      <c r="BH177">
        <v>71.426282</v>
      </c>
      <c r="BI177">
        <v>71.664263000000005</v>
      </c>
      <c r="BJ177">
        <v>71.530449000000004</v>
      </c>
      <c r="BK177">
        <v>72.710736999999995</v>
      </c>
      <c r="BL177">
        <v>74.444711999999996</v>
      </c>
      <c r="BM177">
        <v>75.653045000000006</v>
      </c>
      <c r="BN177">
        <v>76.203525999999997</v>
      </c>
      <c r="BO177">
        <v>75.387018999999995</v>
      </c>
      <c r="BP177">
        <v>74.517628000000002</v>
      </c>
      <c r="BQ177">
        <v>75.102564000000001</v>
      </c>
      <c r="BR177">
        <v>208.91290000000001</v>
      </c>
      <c r="BS177">
        <v>15.220649999999999</v>
      </c>
      <c r="BT177">
        <v>148.72929999999999</v>
      </c>
      <c r="BU177">
        <v>92.716419999999999</v>
      </c>
      <c r="BV177">
        <v>-139.32419999999999</v>
      </c>
      <c r="BW177">
        <v>-70.201499999999996</v>
      </c>
      <c r="BX177">
        <v>63.139670000000002</v>
      </c>
      <c r="BY177">
        <v>30.86863</v>
      </c>
      <c r="BZ177">
        <v>31.749949999999998</v>
      </c>
      <c r="CA177">
        <v>55.888019999999997</v>
      </c>
      <c r="CB177">
        <v>130.505</v>
      </c>
      <c r="CC177">
        <v>4.8208120000000001</v>
      </c>
      <c r="CD177">
        <v>-25.924019999999999</v>
      </c>
      <c r="CE177">
        <v>-102.8275</v>
      </c>
      <c r="CF177">
        <v>64.291129999999995</v>
      </c>
      <c r="CG177">
        <v>-141.63890000000001</v>
      </c>
      <c r="CH177">
        <v>-90.957009999999997</v>
      </c>
      <c r="CI177">
        <v>-154.60050000000001</v>
      </c>
      <c r="CJ177">
        <v>-7.5657719999999999</v>
      </c>
      <c r="CK177">
        <v>659.02340000000004</v>
      </c>
      <c r="CL177">
        <v>282.00940000000003</v>
      </c>
      <c r="CM177">
        <v>-218.2336</v>
      </c>
      <c r="CN177">
        <v>58.236060000000002</v>
      </c>
      <c r="CO177">
        <v>144.50370000000001</v>
      </c>
      <c r="CP177">
        <v>5697.1469999999999</v>
      </c>
      <c r="CQ177">
        <v>24209.13</v>
      </c>
      <c r="CR177">
        <v>19427.43</v>
      </c>
      <c r="CS177">
        <v>2976.7350000000001</v>
      </c>
      <c r="CT177">
        <v>1562.3530000000001</v>
      </c>
      <c r="CU177">
        <v>1372.6410000000001</v>
      </c>
      <c r="CV177">
        <v>1452.72</v>
      </c>
      <c r="CW177">
        <v>1803.1890000000001</v>
      </c>
      <c r="CX177">
        <v>1909.9749999999999</v>
      </c>
      <c r="CY177">
        <v>8159.3040000000001</v>
      </c>
      <c r="CZ177">
        <v>7089.3280000000004</v>
      </c>
      <c r="DA177">
        <v>11597.6</v>
      </c>
      <c r="DB177">
        <v>1810.1869999999999</v>
      </c>
      <c r="DC177">
        <v>24706.63</v>
      </c>
      <c r="DD177">
        <v>28393.43</v>
      </c>
      <c r="DE177">
        <v>14484.14</v>
      </c>
      <c r="DF177">
        <v>30645.63</v>
      </c>
      <c r="DG177">
        <v>28432.11</v>
      </c>
      <c r="DH177">
        <v>5985.1679999999997</v>
      </c>
      <c r="DI177">
        <v>1942.855</v>
      </c>
      <c r="DJ177">
        <v>2594.31</v>
      </c>
      <c r="DK177">
        <v>2404.7199999999998</v>
      </c>
      <c r="DL177">
        <v>1339.7529999999999</v>
      </c>
      <c r="DM177">
        <v>682.34190000000001</v>
      </c>
      <c r="DN177">
        <v>20</v>
      </c>
      <c r="DO177">
        <v>21</v>
      </c>
      <c r="DP177">
        <v>39</v>
      </c>
      <c r="DQ177">
        <v>0.82756719999999995</v>
      </c>
      <c r="DR177">
        <v>0.82756724000000004</v>
      </c>
    </row>
    <row r="178" spans="1:122" hidden="1" x14ac:dyDescent="0.3">
      <c r="A178" t="str">
        <f t="shared" si="3"/>
        <v>CCA-Yes_All Day Ahead and Day Of_45135_20-21</v>
      </c>
      <c r="B178" t="s">
        <v>49</v>
      </c>
      <c r="C178" t="s">
        <v>184</v>
      </c>
      <c r="D178" t="s">
        <v>48</v>
      </c>
      <c r="E178" t="s">
        <v>48</v>
      </c>
      <c r="F178" t="s">
        <v>48</v>
      </c>
      <c r="G178" t="s">
        <v>84</v>
      </c>
      <c r="H178" t="s">
        <v>48</v>
      </c>
      <c r="I178" t="s">
        <v>85</v>
      </c>
      <c r="J178" t="s">
        <v>48</v>
      </c>
      <c r="K178" t="s">
        <v>171</v>
      </c>
      <c r="L178" s="22">
        <v>45135</v>
      </c>
      <c r="M178">
        <v>20</v>
      </c>
      <c r="N178">
        <v>21</v>
      </c>
      <c r="O178">
        <v>39</v>
      </c>
      <c r="P178">
        <v>38</v>
      </c>
      <c r="Q178">
        <v>2</v>
      </c>
      <c r="R178">
        <v>0</v>
      </c>
      <c r="S178">
        <v>0</v>
      </c>
      <c r="T178">
        <v>0</v>
      </c>
      <c r="U178">
        <v>0</v>
      </c>
      <c r="V178">
        <v>823.98</v>
      </c>
      <c r="W178">
        <v>1219.1868999999999</v>
      </c>
      <c r="X178">
        <v>1211.2230999999999</v>
      </c>
      <c r="Y178">
        <v>1232.0069000000001</v>
      </c>
      <c r="Z178">
        <v>1623.6519000000001</v>
      </c>
      <c r="AA178">
        <v>1613.9974999999999</v>
      </c>
      <c r="AB178">
        <v>1708.355</v>
      </c>
      <c r="AC178">
        <v>2106.3730999999998</v>
      </c>
      <c r="AD178">
        <v>2509.1894000000002</v>
      </c>
      <c r="AE178">
        <v>2558.9969000000001</v>
      </c>
      <c r="AF178">
        <v>2720.4706000000001</v>
      </c>
      <c r="AG178">
        <v>2886.1012999999998</v>
      </c>
      <c r="AH178">
        <v>2876.9369000000002</v>
      </c>
      <c r="AI178">
        <v>3134.3256000000001</v>
      </c>
      <c r="AJ178">
        <v>2804.7788</v>
      </c>
      <c r="AK178">
        <v>2974.7755999999999</v>
      </c>
      <c r="AL178">
        <v>2937.5043999999998</v>
      </c>
      <c r="AM178">
        <v>2876.4131000000002</v>
      </c>
      <c r="AN178">
        <v>2529.5149999999999</v>
      </c>
      <c r="AO178">
        <v>1588.355</v>
      </c>
      <c r="AP178">
        <v>1767.2906</v>
      </c>
      <c r="AQ178">
        <v>1977.8556000000001</v>
      </c>
      <c r="AR178">
        <v>1286.6819</v>
      </c>
      <c r="AS178">
        <v>1033.1312</v>
      </c>
      <c r="AT178">
        <v>73.130609000000007</v>
      </c>
      <c r="AU178">
        <v>73.895832999999996</v>
      </c>
      <c r="AV178">
        <v>73.790064000000001</v>
      </c>
      <c r="AW178">
        <v>72.737178999999998</v>
      </c>
      <c r="AX178">
        <v>72.187729000000004</v>
      </c>
      <c r="AY178">
        <v>71.045788000000002</v>
      </c>
      <c r="AZ178">
        <v>70.296702999999994</v>
      </c>
      <c r="BA178">
        <v>69.907050999999996</v>
      </c>
      <c r="BB178">
        <v>70.992788000000004</v>
      </c>
      <c r="BC178">
        <v>71.310096000000001</v>
      </c>
      <c r="BD178">
        <v>70.78125</v>
      </c>
      <c r="BE178">
        <v>70.642628000000002</v>
      </c>
      <c r="BF178">
        <v>70.008013000000005</v>
      </c>
      <c r="BG178">
        <v>68.874199000000004</v>
      </c>
      <c r="BH178">
        <v>68.373396999999997</v>
      </c>
      <c r="BI178">
        <v>69.580128000000002</v>
      </c>
      <c r="BJ178">
        <v>70.160256000000004</v>
      </c>
      <c r="BK178">
        <v>71.421474000000003</v>
      </c>
      <c r="BL178">
        <v>72.629807999999997</v>
      </c>
      <c r="BM178">
        <v>73.287660000000002</v>
      </c>
      <c r="BN178">
        <v>72.96875</v>
      </c>
      <c r="BO178">
        <v>72.024839999999998</v>
      </c>
      <c r="BP178">
        <v>72.553685999999999</v>
      </c>
      <c r="BQ178">
        <v>72.552082999999996</v>
      </c>
      <c r="BR178">
        <v>210.81460000000001</v>
      </c>
      <c r="BS178">
        <v>15.22067</v>
      </c>
      <c r="BT178">
        <v>148.72919999999999</v>
      </c>
      <c r="BU178">
        <v>92.716419999999999</v>
      </c>
      <c r="BV178">
        <v>-139.32419999999999</v>
      </c>
      <c r="BW178">
        <v>-70.201449999999994</v>
      </c>
      <c r="BX178">
        <v>63.139659999999999</v>
      </c>
      <c r="BY178">
        <v>30.86863</v>
      </c>
      <c r="BZ178">
        <v>31.749919999999999</v>
      </c>
      <c r="CA178">
        <v>55.888030000000001</v>
      </c>
      <c r="CB178">
        <v>130.505</v>
      </c>
      <c r="CC178">
        <v>4.8208010000000003</v>
      </c>
      <c r="CD178">
        <v>-25.92399</v>
      </c>
      <c r="CE178">
        <v>-102.8275</v>
      </c>
      <c r="CF178">
        <v>64.291129999999995</v>
      </c>
      <c r="CG178">
        <v>-141.63900000000001</v>
      </c>
      <c r="CH178">
        <v>-90.957049999999995</v>
      </c>
      <c r="CI178">
        <v>-154.60050000000001</v>
      </c>
      <c r="CJ178">
        <v>-7.5657709999999998</v>
      </c>
      <c r="CK178">
        <v>659.02340000000004</v>
      </c>
      <c r="CL178">
        <v>282.00940000000003</v>
      </c>
      <c r="CM178">
        <v>-218.2336</v>
      </c>
      <c r="CN178">
        <v>58.236069999999998</v>
      </c>
      <c r="CO178">
        <v>144.50370000000001</v>
      </c>
      <c r="CP178">
        <v>5792.442</v>
      </c>
      <c r="CQ178">
        <v>24224.98</v>
      </c>
      <c r="CR178">
        <v>19263.71</v>
      </c>
      <c r="CS178">
        <v>2777.2559999999999</v>
      </c>
      <c r="CT178">
        <v>1509.365</v>
      </c>
      <c r="CU178">
        <v>1390.578</v>
      </c>
      <c r="CV178">
        <v>1605.9760000000001</v>
      </c>
      <c r="CW178">
        <v>1870.9690000000001</v>
      </c>
      <c r="CX178">
        <v>2086.1759999999999</v>
      </c>
      <c r="CY178">
        <v>8328.482</v>
      </c>
      <c r="CZ178">
        <v>6964.3590000000004</v>
      </c>
      <c r="DA178">
        <v>11620.03</v>
      </c>
      <c r="DB178">
        <v>1837.7449999999999</v>
      </c>
      <c r="DC178">
        <v>25178.48</v>
      </c>
      <c r="DD178">
        <v>28280.97</v>
      </c>
      <c r="DE178">
        <v>14863.36</v>
      </c>
      <c r="DF178">
        <v>31048.65</v>
      </c>
      <c r="DG178">
        <v>28243.32</v>
      </c>
      <c r="DH178">
        <v>6450.616</v>
      </c>
      <c r="DI178">
        <v>2154.79</v>
      </c>
      <c r="DJ178">
        <v>3267.143</v>
      </c>
      <c r="DK178">
        <v>2540.5859999999998</v>
      </c>
      <c r="DL178">
        <v>1399.9760000000001</v>
      </c>
      <c r="DM178">
        <v>830.79790000000003</v>
      </c>
      <c r="DN178">
        <v>20</v>
      </c>
      <c r="DO178">
        <v>21</v>
      </c>
      <c r="DP178">
        <v>39</v>
      </c>
      <c r="DQ178">
        <v>0.82756719999999995</v>
      </c>
      <c r="DR178">
        <v>0.82756724000000004</v>
      </c>
    </row>
    <row r="179" spans="1:122" hidden="1" x14ac:dyDescent="0.3">
      <c r="A179" t="str">
        <f t="shared" si="3"/>
        <v>CCA-Yes_All Day Ahead and Day Of_45153_19-19</v>
      </c>
      <c r="B179" t="s">
        <v>49</v>
      </c>
      <c r="C179" t="s">
        <v>184</v>
      </c>
      <c r="D179" t="s">
        <v>48</v>
      </c>
      <c r="E179" t="s">
        <v>48</v>
      </c>
      <c r="F179" t="s">
        <v>48</v>
      </c>
      <c r="G179" t="s">
        <v>84</v>
      </c>
      <c r="H179" t="s">
        <v>48</v>
      </c>
      <c r="I179" t="s">
        <v>85</v>
      </c>
      <c r="J179" t="s">
        <v>48</v>
      </c>
      <c r="K179" t="s">
        <v>171</v>
      </c>
      <c r="L179" s="22">
        <v>45153</v>
      </c>
      <c r="M179">
        <v>19</v>
      </c>
      <c r="N179">
        <v>19</v>
      </c>
      <c r="O179">
        <v>46</v>
      </c>
      <c r="P179">
        <v>45</v>
      </c>
      <c r="Q179">
        <v>3</v>
      </c>
      <c r="R179">
        <v>0</v>
      </c>
      <c r="S179">
        <v>0</v>
      </c>
      <c r="T179">
        <v>0</v>
      </c>
      <c r="U179">
        <v>0</v>
      </c>
      <c r="V179">
        <v>1144.3922</v>
      </c>
      <c r="W179">
        <v>1020.6103000000001</v>
      </c>
      <c r="X179">
        <v>1021.3708</v>
      </c>
      <c r="Y179">
        <v>1205.7252000000001</v>
      </c>
      <c r="Z179">
        <v>1523.0697</v>
      </c>
      <c r="AA179">
        <v>1763.9882</v>
      </c>
      <c r="AB179">
        <v>1964.2088000000001</v>
      </c>
      <c r="AC179">
        <v>2162.6190000000001</v>
      </c>
      <c r="AD179">
        <v>2511.3101000000001</v>
      </c>
      <c r="AE179">
        <v>2883.7089000000001</v>
      </c>
      <c r="AF179">
        <v>3097.7282</v>
      </c>
      <c r="AG179">
        <v>3335.1493999999998</v>
      </c>
      <c r="AH179">
        <v>3449.7193000000002</v>
      </c>
      <c r="AI179">
        <v>3564.9490000000001</v>
      </c>
      <c r="AJ179">
        <v>3518.3407999999999</v>
      </c>
      <c r="AK179">
        <v>3382.3861000000002</v>
      </c>
      <c r="AL179">
        <v>3536.5949999999998</v>
      </c>
      <c r="AM179">
        <v>2614.1334999999999</v>
      </c>
      <c r="AN179">
        <v>2556.3542000000002</v>
      </c>
      <c r="AO179">
        <v>2643.4407999999999</v>
      </c>
      <c r="AP179">
        <v>2994.3386</v>
      </c>
      <c r="AQ179">
        <v>2673.2341000000001</v>
      </c>
      <c r="AR179">
        <v>2099.2170000000001</v>
      </c>
      <c r="AS179">
        <v>1496.3803</v>
      </c>
      <c r="AT179">
        <v>71.836956999999998</v>
      </c>
      <c r="AU179">
        <v>72.929348000000005</v>
      </c>
      <c r="AV179">
        <v>74.324049000000002</v>
      </c>
      <c r="AW179">
        <v>74.472825999999998</v>
      </c>
      <c r="AX179">
        <v>74.915081999999998</v>
      </c>
      <c r="AY179">
        <v>75.287363999999997</v>
      </c>
      <c r="AZ179">
        <v>76.552019000000001</v>
      </c>
      <c r="BA179">
        <v>76.277950000000004</v>
      </c>
      <c r="BB179">
        <v>74.125679000000005</v>
      </c>
      <c r="BC179">
        <v>72.318613999999997</v>
      </c>
      <c r="BD179">
        <v>71.914401999999995</v>
      </c>
      <c r="BE179">
        <v>70.826766000000006</v>
      </c>
      <c r="BF179">
        <v>69.572011000000003</v>
      </c>
      <c r="BG179">
        <v>69.455842000000004</v>
      </c>
      <c r="BH179">
        <v>69.008151999999995</v>
      </c>
      <c r="BI179">
        <v>67.584918000000002</v>
      </c>
      <c r="BJ179">
        <v>68.078125</v>
      </c>
      <c r="BK179">
        <v>68.286005000000003</v>
      </c>
      <c r="BL179">
        <v>68.201766000000006</v>
      </c>
      <c r="BM179">
        <v>68.672554000000005</v>
      </c>
      <c r="BN179">
        <v>68.895380000000003</v>
      </c>
      <c r="BO179">
        <v>69.440897000000007</v>
      </c>
      <c r="BP179">
        <v>70.246602999999993</v>
      </c>
      <c r="BQ179">
        <v>70.672554000000005</v>
      </c>
      <c r="BR179">
        <v>-16.34629</v>
      </c>
      <c r="BS179">
        <v>62.218820000000001</v>
      </c>
      <c r="BT179">
        <v>51.435879999999997</v>
      </c>
      <c r="BU179">
        <v>12.23002</v>
      </c>
      <c r="BV179">
        <v>-26.62762</v>
      </c>
      <c r="BW179">
        <v>-36.478740000000002</v>
      </c>
      <c r="BX179">
        <v>-40.982640000000004</v>
      </c>
      <c r="BY179">
        <v>68.816640000000007</v>
      </c>
      <c r="BZ179">
        <v>25.580570000000002</v>
      </c>
      <c r="CA179">
        <v>-16.25074</v>
      </c>
      <c r="CB179">
        <v>37.283900000000003</v>
      </c>
      <c r="CC179">
        <v>7.3560559999999997</v>
      </c>
      <c r="CD179">
        <v>-2.5957979999999998</v>
      </c>
      <c r="CE179">
        <v>-53.908760000000001</v>
      </c>
      <c r="CF179">
        <v>-21.981339999999999</v>
      </c>
      <c r="CG179">
        <v>71.722679999999997</v>
      </c>
      <c r="CH179">
        <v>-99.903660000000002</v>
      </c>
      <c r="CI179">
        <v>782.15409999999997</v>
      </c>
      <c r="CJ179">
        <v>635.1825</v>
      </c>
      <c r="CK179">
        <v>420.00009999999997</v>
      </c>
      <c r="CL179">
        <v>-19.543140000000001</v>
      </c>
      <c r="CM179">
        <v>-77.220219999999998</v>
      </c>
      <c r="CN179">
        <v>18.88888</v>
      </c>
      <c r="CO179">
        <v>51.809510000000003</v>
      </c>
      <c r="CP179">
        <v>520.45519999999999</v>
      </c>
      <c r="CQ179">
        <v>430.66699999999997</v>
      </c>
      <c r="CR179">
        <v>330.57729999999998</v>
      </c>
      <c r="CS179">
        <v>236.9015</v>
      </c>
      <c r="CT179">
        <v>252.8451</v>
      </c>
      <c r="CU179">
        <v>153.91560000000001</v>
      </c>
      <c r="CV179">
        <v>173.71340000000001</v>
      </c>
      <c r="CW179">
        <v>166.37979999999999</v>
      </c>
      <c r="CX179">
        <v>209.96299999999999</v>
      </c>
      <c r="CY179">
        <v>325.9556</v>
      </c>
      <c r="CZ179">
        <v>254.61760000000001</v>
      </c>
      <c r="DA179">
        <v>163.99279999999999</v>
      </c>
      <c r="DB179">
        <v>111.3565</v>
      </c>
      <c r="DC179">
        <v>333.3673</v>
      </c>
      <c r="DD179">
        <v>559.38480000000004</v>
      </c>
      <c r="DE179">
        <v>895.23889999999994</v>
      </c>
      <c r="DF179">
        <v>975.26300000000003</v>
      </c>
      <c r="DG179">
        <v>1044.222</v>
      </c>
      <c r="DH179">
        <v>755.70889999999997</v>
      </c>
      <c r="DI179">
        <v>636.58730000000003</v>
      </c>
      <c r="DJ179">
        <v>499.8836</v>
      </c>
      <c r="DK179">
        <v>254.74940000000001</v>
      </c>
      <c r="DL179">
        <v>88.148420000000002</v>
      </c>
      <c r="DM179">
        <v>217.06460000000001</v>
      </c>
      <c r="DN179">
        <v>18</v>
      </c>
      <c r="DO179">
        <v>21</v>
      </c>
      <c r="DP179">
        <v>46</v>
      </c>
      <c r="DQ179">
        <v>1.3444389999999999</v>
      </c>
      <c r="DR179">
        <v>1.3444387</v>
      </c>
    </row>
    <row r="180" spans="1:122" hidden="1" x14ac:dyDescent="0.3">
      <c r="A180" t="str">
        <f t="shared" si="3"/>
        <v>CCA-Yes_All Day Ahead and Day Of_45154_18-21</v>
      </c>
      <c r="B180" t="s">
        <v>49</v>
      </c>
      <c r="C180" t="s">
        <v>184</v>
      </c>
      <c r="D180" t="s">
        <v>48</v>
      </c>
      <c r="E180" t="s">
        <v>48</v>
      </c>
      <c r="F180" t="s">
        <v>48</v>
      </c>
      <c r="G180" t="s">
        <v>84</v>
      </c>
      <c r="H180" t="s">
        <v>48</v>
      </c>
      <c r="I180" t="s">
        <v>85</v>
      </c>
      <c r="J180" t="s">
        <v>48</v>
      </c>
      <c r="K180" t="s">
        <v>171</v>
      </c>
      <c r="L180" s="22">
        <v>45154</v>
      </c>
      <c r="M180">
        <v>18</v>
      </c>
      <c r="N180">
        <v>21</v>
      </c>
      <c r="O180">
        <v>46</v>
      </c>
      <c r="P180">
        <v>45</v>
      </c>
      <c r="Q180">
        <v>3</v>
      </c>
      <c r="R180">
        <v>0</v>
      </c>
      <c r="S180">
        <v>0</v>
      </c>
      <c r="T180">
        <v>0</v>
      </c>
      <c r="U180">
        <v>0</v>
      </c>
      <c r="V180">
        <v>1249.0661</v>
      </c>
      <c r="W180">
        <v>1139.6565000000001</v>
      </c>
      <c r="X180">
        <v>1064.7628999999999</v>
      </c>
      <c r="Y180">
        <v>1270.6337000000001</v>
      </c>
      <c r="Z180">
        <v>1603.5576000000001</v>
      </c>
      <c r="AA180">
        <v>1830.1976</v>
      </c>
      <c r="AB180">
        <v>2150.4254999999998</v>
      </c>
      <c r="AC180">
        <v>2524.8042999999998</v>
      </c>
      <c r="AD180">
        <v>2736.6543999999999</v>
      </c>
      <c r="AE180">
        <v>3282.9009000000001</v>
      </c>
      <c r="AF180">
        <v>3588.6460000000002</v>
      </c>
      <c r="AG180">
        <v>3806.9562999999998</v>
      </c>
      <c r="AH180">
        <v>3760.9603999999999</v>
      </c>
      <c r="AI180">
        <v>3690.9497999999999</v>
      </c>
      <c r="AJ180">
        <v>3640.4380000000001</v>
      </c>
      <c r="AK180">
        <v>3568.4364999999998</v>
      </c>
      <c r="AL180">
        <v>3559.8416999999999</v>
      </c>
      <c r="AM180">
        <v>2658.7260000000001</v>
      </c>
      <c r="AN180">
        <v>2689.0918999999999</v>
      </c>
      <c r="AO180">
        <v>2787.8609000000001</v>
      </c>
      <c r="AP180">
        <v>2628.9355999999998</v>
      </c>
      <c r="AQ180">
        <v>2824.5754999999999</v>
      </c>
      <c r="AR180">
        <v>2169.5320999999999</v>
      </c>
      <c r="AS180">
        <v>1543.8588</v>
      </c>
      <c r="AT180">
        <v>74.801630000000003</v>
      </c>
      <c r="AU180">
        <v>77.866168000000002</v>
      </c>
      <c r="AV180">
        <v>78.823369999999997</v>
      </c>
      <c r="AW180">
        <v>78.783967000000004</v>
      </c>
      <c r="AX180">
        <v>79.623641000000006</v>
      </c>
      <c r="AY180">
        <v>78.334918000000002</v>
      </c>
      <c r="AZ180">
        <v>78.262227999999993</v>
      </c>
      <c r="BA180">
        <v>78.414401999999995</v>
      </c>
      <c r="BB180">
        <v>75.658287999999999</v>
      </c>
      <c r="BC180">
        <v>74.568613999999997</v>
      </c>
      <c r="BD180">
        <v>73.273776999999995</v>
      </c>
      <c r="BE180">
        <v>72.951766000000006</v>
      </c>
      <c r="BF180">
        <v>71.460598000000005</v>
      </c>
      <c r="BG180">
        <v>70.964674000000002</v>
      </c>
      <c r="BH180">
        <v>70.588837999999996</v>
      </c>
      <c r="BI180">
        <v>69.454483999999994</v>
      </c>
      <c r="BJ180">
        <v>69.963768000000002</v>
      </c>
      <c r="BK180">
        <v>70.395362000000006</v>
      </c>
      <c r="BL180">
        <v>69.847147000000007</v>
      </c>
      <c r="BM180">
        <v>70.519700999999998</v>
      </c>
      <c r="BN180">
        <v>70.975543000000002</v>
      </c>
      <c r="BO180">
        <v>71.786685000000006</v>
      </c>
      <c r="BP180">
        <v>73.038043000000002</v>
      </c>
      <c r="BQ180">
        <v>73.884511000000003</v>
      </c>
      <c r="BR180">
        <v>-19.762979999999999</v>
      </c>
      <c r="BS180">
        <v>24.116849999999999</v>
      </c>
      <c r="BT180">
        <v>104.2675</v>
      </c>
      <c r="BU180">
        <v>61.538170000000001</v>
      </c>
      <c r="BV180">
        <v>42.64969</v>
      </c>
      <c r="BW180">
        <v>69.878799999999998</v>
      </c>
      <c r="BX180">
        <v>-22.593419999999998</v>
      </c>
      <c r="BY180">
        <v>-66.618200000000002</v>
      </c>
      <c r="BZ180">
        <v>58.539270000000002</v>
      </c>
      <c r="CA180">
        <v>-90.034279999999995</v>
      </c>
      <c r="CB180">
        <v>-101.43989999999999</v>
      </c>
      <c r="CC180">
        <v>-110.0723</v>
      </c>
      <c r="CD180">
        <v>55.389859999999999</v>
      </c>
      <c r="CE180">
        <v>156.40049999999999</v>
      </c>
      <c r="CF180">
        <v>163.51060000000001</v>
      </c>
      <c r="CG180">
        <v>137.04560000000001</v>
      </c>
      <c r="CH180">
        <v>119.85590000000001</v>
      </c>
      <c r="CI180">
        <v>911.63440000000003</v>
      </c>
      <c r="CJ180">
        <v>658.48270000000002</v>
      </c>
      <c r="CK180">
        <v>414.30939999999998</v>
      </c>
      <c r="CL180">
        <v>472.66579999999999</v>
      </c>
      <c r="CM180">
        <v>-120.6161</v>
      </c>
      <c r="CN180">
        <v>49.51041</v>
      </c>
      <c r="CO180">
        <v>61.69558</v>
      </c>
      <c r="CP180">
        <v>543.42780000000005</v>
      </c>
      <c r="CQ180">
        <v>412.27199999999999</v>
      </c>
      <c r="CR180">
        <v>316.64120000000003</v>
      </c>
      <c r="CS180">
        <v>231.72239999999999</v>
      </c>
      <c r="CT180">
        <v>232.04650000000001</v>
      </c>
      <c r="CU180">
        <v>143.8896</v>
      </c>
      <c r="CV180">
        <v>163.209</v>
      </c>
      <c r="CW180">
        <v>155.684</v>
      </c>
      <c r="CX180">
        <v>206.7936</v>
      </c>
      <c r="CY180">
        <v>390.53519999999997</v>
      </c>
      <c r="CZ180">
        <v>306.47300000000001</v>
      </c>
      <c r="DA180">
        <v>161.21719999999999</v>
      </c>
      <c r="DB180">
        <v>119.547</v>
      </c>
      <c r="DC180">
        <v>277.2242</v>
      </c>
      <c r="DD180">
        <v>489.69260000000003</v>
      </c>
      <c r="DE180">
        <v>808.17380000000003</v>
      </c>
      <c r="DF180">
        <v>785.02009999999996</v>
      </c>
      <c r="DG180">
        <v>823.05589999999995</v>
      </c>
      <c r="DH180">
        <v>655.64890000000003</v>
      </c>
      <c r="DI180">
        <v>568.84169999999995</v>
      </c>
      <c r="DJ180">
        <v>436.61759999999998</v>
      </c>
      <c r="DK180">
        <v>257.72039999999998</v>
      </c>
      <c r="DL180">
        <v>83.487530000000007</v>
      </c>
      <c r="DM180">
        <v>223.92519999999999</v>
      </c>
      <c r="DN180">
        <v>18</v>
      </c>
      <c r="DO180">
        <v>21</v>
      </c>
      <c r="DP180">
        <v>46</v>
      </c>
      <c r="DQ180">
        <v>1.3444389999999999</v>
      </c>
      <c r="DR180">
        <v>1.3444387</v>
      </c>
    </row>
    <row r="181" spans="1:122" hidden="1" x14ac:dyDescent="0.3">
      <c r="A181" t="str">
        <f t="shared" si="3"/>
        <v>CCA-Yes_All Day Ahead and Day Of_45166_19-20</v>
      </c>
      <c r="B181" t="s">
        <v>49</v>
      </c>
      <c r="C181" t="s">
        <v>184</v>
      </c>
      <c r="D181" t="s">
        <v>48</v>
      </c>
      <c r="E181" t="s">
        <v>48</v>
      </c>
      <c r="F181" t="s">
        <v>48</v>
      </c>
      <c r="G181" t="s">
        <v>84</v>
      </c>
      <c r="H181" t="s">
        <v>48</v>
      </c>
      <c r="I181" t="s">
        <v>85</v>
      </c>
      <c r="J181" t="s">
        <v>48</v>
      </c>
      <c r="K181" t="s">
        <v>171</v>
      </c>
      <c r="L181" s="22">
        <v>45166</v>
      </c>
      <c r="M181">
        <v>19</v>
      </c>
      <c r="N181">
        <v>20</v>
      </c>
      <c r="O181">
        <v>39</v>
      </c>
      <c r="P181">
        <v>38</v>
      </c>
      <c r="Q181">
        <v>2</v>
      </c>
      <c r="R181">
        <v>0</v>
      </c>
      <c r="S181">
        <v>0</v>
      </c>
      <c r="T181">
        <v>0</v>
      </c>
      <c r="U181">
        <v>0</v>
      </c>
      <c r="V181">
        <v>752.89021000000002</v>
      </c>
      <c r="W181">
        <v>733.29253000000006</v>
      </c>
      <c r="X181">
        <v>670.60680000000002</v>
      </c>
      <c r="Y181">
        <v>717.53542000000004</v>
      </c>
      <c r="Z181">
        <v>846.84589000000005</v>
      </c>
      <c r="AA181">
        <v>1096.4902999999999</v>
      </c>
      <c r="AB181">
        <v>1290.5510999999999</v>
      </c>
      <c r="AC181">
        <v>1582.3878999999999</v>
      </c>
      <c r="AD181">
        <v>1892.6397999999999</v>
      </c>
      <c r="AE181">
        <v>2220.5657000000001</v>
      </c>
      <c r="AF181">
        <v>2542.5432000000001</v>
      </c>
      <c r="AG181">
        <v>2931.9214999999999</v>
      </c>
      <c r="AH181">
        <v>2898.8283000000001</v>
      </c>
      <c r="AI181">
        <v>2919.4252999999999</v>
      </c>
      <c r="AJ181">
        <v>2901.2215000000001</v>
      </c>
      <c r="AK181">
        <v>2724.6034</v>
      </c>
      <c r="AL181">
        <v>2753.2116000000001</v>
      </c>
      <c r="AM181">
        <v>2709.3903</v>
      </c>
      <c r="AN181">
        <v>1683.6416999999999</v>
      </c>
      <c r="AO181">
        <v>1814.3851</v>
      </c>
      <c r="AP181">
        <v>2442.4387000000002</v>
      </c>
      <c r="AQ181">
        <v>1922.8577</v>
      </c>
      <c r="AR181">
        <v>1492.5274999999999</v>
      </c>
      <c r="AS181">
        <v>950.76818000000003</v>
      </c>
      <c r="AT181">
        <v>79.180370999999994</v>
      </c>
      <c r="AU181">
        <v>77.461538000000004</v>
      </c>
      <c r="AV181">
        <v>75.917771999999999</v>
      </c>
      <c r="AW181">
        <v>74.209548999999996</v>
      </c>
      <c r="AX181">
        <v>72.669319000000002</v>
      </c>
      <c r="AY181">
        <v>72.501537999999996</v>
      </c>
      <c r="AZ181">
        <v>73.418498</v>
      </c>
      <c r="BA181">
        <v>71.603021999999996</v>
      </c>
      <c r="BB181">
        <v>73.442766000000006</v>
      </c>
      <c r="BC181">
        <v>74.418040000000005</v>
      </c>
      <c r="BD181">
        <v>76.057692000000003</v>
      </c>
      <c r="BE181">
        <v>76.615385000000003</v>
      </c>
      <c r="BF181">
        <v>76.115385000000003</v>
      </c>
      <c r="BG181">
        <v>74.727811000000003</v>
      </c>
      <c r="BH181">
        <v>76.032544000000001</v>
      </c>
      <c r="BI181">
        <v>78.295857999999996</v>
      </c>
      <c r="BJ181">
        <v>79.107988000000006</v>
      </c>
      <c r="BK181">
        <v>78.387018999999995</v>
      </c>
      <c r="BL181">
        <v>80.282853000000003</v>
      </c>
      <c r="BM181">
        <v>81.598557999999997</v>
      </c>
      <c r="BN181">
        <v>82.204244000000003</v>
      </c>
      <c r="BO181">
        <v>81.832007000000004</v>
      </c>
      <c r="BP181">
        <v>82.612731999999994</v>
      </c>
      <c r="BQ181">
        <v>82.678161000000003</v>
      </c>
      <c r="BR181">
        <v>-47.443489999999997</v>
      </c>
      <c r="BS181">
        <v>-10.727740000000001</v>
      </c>
      <c r="BT181">
        <v>87.758160000000004</v>
      </c>
      <c r="BU181">
        <v>64.958330000000004</v>
      </c>
      <c r="BV181">
        <v>48.82873</v>
      </c>
      <c r="BW181">
        <v>-34.815240000000003</v>
      </c>
      <c r="BX181">
        <v>12.31302</v>
      </c>
      <c r="BY181">
        <v>-16.530069999999998</v>
      </c>
      <c r="BZ181">
        <v>-49.555970000000002</v>
      </c>
      <c r="CA181">
        <v>40.558549999999997</v>
      </c>
      <c r="CB181">
        <v>35.05836</v>
      </c>
      <c r="CC181">
        <v>-105.0523</v>
      </c>
      <c r="CD181">
        <v>37.395139999999998</v>
      </c>
      <c r="CE181">
        <v>63.533059999999999</v>
      </c>
      <c r="CF181">
        <v>46.866250000000001</v>
      </c>
      <c r="CG181">
        <v>104.3398</v>
      </c>
      <c r="CH181">
        <v>78.719769999999997</v>
      </c>
      <c r="CI181">
        <v>33.224150000000002</v>
      </c>
      <c r="CJ181">
        <v>797.09829999999999</v>
      </c>
      <c r="CK181">
        <v>531.26440000000002</v>
      </c>
      <c r="CL181">
        <v>-158.29939999999999</v>
      </c>
      <c r="CM181">
        <v>-10.293509999999999</v>
      </c>
      <c r="CN181">
        <v>-38.340209999999999</v>
      </c>
      <c r="CO181">
        <v>41.5505</v>
      </c>
      <c r="CP181">
        <v>385.56700000000001</v>
      </c>
      <c r="CQ181">
        <v>376.18939999999998</v>
      </c>
      <c r="CR181">
        <v>304.78800000000001</v>
      </c>
      <c r="CS181">
        <v>198.09610000000001</v>
      </c>
      <c r="CT181">
        <v>126.4303</v>
      </c>
      <c r="CU181">
        <v>104.9383</v>
      </c>
      <c r="CV181">
        <v>100.5532</v>
      </c>
      <c r="CW181">
        <v>109.20310000000001</v>
      </c>
      <c r="CX181">
        <v>146.71250000000001</v>
      </c>
      <c r="CY181">
        <v>234.63140000000001</v>
      </c>
      <c r="CZ181">
        <v>158.80760000000001</v>
      </c>
      <c r="DA181">
        <v>117.2465</v>
      </c>
      <c r="DB181">
        <v>73.308239999999998</v>
      </c>
      <c r="DC181">
        <v>206.76830000000001</v>
      </c>
      <c r="DD181">
        <v>410.65109999999999</v>
      </c>
      <c r="DE181">
        <v>580.01329999999996</v>
      </c>
      <c r="DF181">
        <v>612.0231</v>
      </c>
      <c r="DG181">
        <v>808.60149999999999</v>
      </c>
      <c r="DH181">
        <v>546.09100000000001</v>
      </c>
      <c r="DI181">
        <v>493.45609999999999</v>
      </c>
      <c r="DJ181">
        <v>416.51940000000002</v>
      </c>
      <c r="DK181">
        <v>262.70679999999999</v>
      </c>
      <c r="DL181">
        <v>86.464730000000003</v>
      </c>
      <c r="DM181">
        <v>183.3511</v>
      </c>
      <c r="DN181">
        <v>19</v>
      </c>
      <c r="DO181">
        <v>20</v>
      </c>
      <c r="DP181">
        <v>39</v>
      </c>
      <c r="DQ181">
        <v>0.87706729999999999</v>
      </c>
      <c r="DR181">
        <v>0.87706724999999996</v>
      </c>
    </row>
    <row r="182" spans="1:122" x14ac:dyDescent="0.3">
      <c r="A182" t="str">
        <f t="shared" si="3"/>
        <v>Industry_Type-2. Manufacturing_All Day Ahead and Day Of_45153_18-19</v>
      </c>
      <c r="B182" t="s">
        <v>49</v>
      </c>
      <c r="C182" t="s">
        <v>178</v>
      </c>
      <c r="D182" t="s">
        <v>48</v>
      </c>
      <c r="E182" t="s">
        <v>48</v>
      </c>
      <c r="F182" t="s">
        <v>31</v>
      </c>
      <c r="G182" t="s">
        <v>84</v>
      </c>
      <c r="H182" t="s">
        <v>48</v>
      </c>
      <c r="I182" t="s">
        <v>48</v>
      </c>
      <c r="J182" t="s">
        <v>48</v>
      </c>
      <c r="K182" t="s">
        <v>171</v>
      </c>
      <c r="L182" s="22">
        <v>45153</v>
      </c>
      <c r="M182">
        <v>18</v>
      </c>
      <c r="N182">
        <v>19</v>
      </c>
      <c r="Q182">
        <v>1</v>
      </c>
      <c r="R182">
        <v>1</v>
      </c>
      <c r="S182">
        <v>0</v>
      </c>
      <c r="T182">
        <v>1</v>
      </c>
      <c r="U182">
        <v>0</v>
      </c>
      <c r="AT182">
        <v>68</v>
      </c>
      <c r="AU182">
        <v>67.5</v>
      </c>
      <c r="AV182">
        <v>67.5</v>
      </c>
      <c r="AW182">
        <v>68</v>
      </c>
      <c r="AX182">
        <v>68.5</v>
      </c>
      <c r="AY182">
        <v>69.5</v>
      </c>
      <c r="AZ182">
        <v>71.5</v>
      </c>
      <c r="BA182">
        <v>75</v>
      </c>
      <c r="BB182">
        <v>76.5</v>
      </c>
      <c r="BC182">
        <v>76</v>
      </c>
      <c r="BD182">
        <v>76</v>
      </c>
      <c r="BE182">
        <v>74</v>
      </c>
      <c r="BF182">
        <v>73</v>
      </c>
      <c r="BG182">
        <v>73</v>
      </c>
      <c r="BH182">
        <v>71</v>
      </c>
      <c r="BI182">
        <v>70</v>
      </c>
      <c r="BJ182">
        <v>69.5</v>
      </c>
      <c r="BK182">
        <v>69.5</v>
      </c>
      <c r="BL182">
        <v>69</v>
      </c>
      <c r="BM182">
        <v>68.5</v>
      </c>
      <c r="BN182">
        <v>69</v>
      </c>
      <c r="BO182">
        <v>68.5</v>
      </c>
      <c r="BP182">
        <v>68</v>
      </c>
      <c r="BQ182">
        <v>68</v>
      </c>
      <c r="DN182">
        <v>18</v>
      </c>
      <c r="DO182">
        <v>19</v>
      </c>
    </row>
    <row r="183" spans="1:122" x14ac:dyDescent="0.3">
      <c r="A183" t="str">
        <f t="shared" si="3"/>
        <v>Industry_Type-2. Manufacturing_All Day Ahead and Day Of_45154_18-21</v>
      </c>
      <c r="B183" t="s">
        <v>49</v>
      </c>
      <c r="C183" t="s">
        <v>178</v>
      </c>
      <c r="D183" t="s">
        <v>48</v>
      </c>
      <c r="E183" t="s">
        <v>48</v>
      </c>
      <c r="F183" t="s">
        <v>31</v>
      </c>
      <c r="G183" t="s">
        <v>84</v>
      </c>
      <c r="H183" t="s">
        <v>48</v>
      </c>
      <c r="I183" t="s">
        <v>48</v>
      </c>
      <c r="J183" t="s">
        <v>48</v>
      </c>
      <c r="K183" t="s">
        <v>171</v>
      </c>
      <c r="L183" s="22">
        <v>45154</v>
      </c>
      <c r="M183">
        <v>18</v>
      </c>
      <c r="N183">
        <v>21</v>
      </c>
      <c r="Q183">
        <v>1</v>
      </c>
      <c r="R183">
        <v>1</v>
      </c>
      <c r="S183">
        <v>0</v>
      </c>
      <c r="T183">
        <v>1</v>
      </c>
      <c r="U183">
        <v>0</v>
      </c>
      <c r="AT183">
        <v>68.5</v>
      </c>
      <c r="AU183">
        <v>68.5</v>
      </c>
      <c r="AV183">
        <v>68.5</v>
      </c>
      <c r="AW183">
        <v>69.5</v>
      </c>
      <c r="AX183">
        <v>73</v>
      </c>
      <c r="AY183">
        <v>74.5</v>
      </c>
      <c r="AZ183">
        <v>77</v>
      </c>
      <c r="BA183">
        <v>78.5</v>
      </c>
      <c r="BB183">
        <v>77.5</v>
      </c>
      <c r="BC183">
        <v>78.5</v>
      </c>
      <c r="BD183">
        <v>75</v>
      </c>
      <c r="BE183">
        <v>74.75</v>
      </c>
      <c r="BF183">
        <v>77</v>
      </c>
      <c r="BG183">
        <v>74.25</v>
      </c>
      <c r="BH183">
        <v>72.25</v>
      </c>
      <c r="BI183">
        <v>71.5</v>
      </c>
      <c r="BJ183">
        <v>70</v>
      </c>
      <c r="BK183">
        <v>0</v>
      </c>
      <c r="BL183">
        <v>69</v>
      </c>
      <c r="BM183">
        <v>69.5</v>
      </c>
      <c r="BN183">
        <v>69.5</v>
      </c>
      <c r="BO183">
        <v>69.5</v>
      </c>
      <c r="BP183">
        <v>69</v>
      </c>
      <c r="BQ183">
        <v>69</v>
      </c>
      <c r="DN183">
        <v>18</v>
      </c>
      <c r="DO183">
        <v>21</v>
      </c>
    </row>
    <row r="184" spans="1:122" x14ac:dyDescent="0.3">
      <c r="A184" t="str">
        <f t="shared" si="3"/>
        <v>Industry_Type-3. Wholesale, Transport, other utilities_All Day Ahead and Day Of_45134_20-21</v>
      </c>
      <c r="B184" t="s">
        <v>49</v>
      </c>
      <c r="C184" t="s">
        <v>185</v>
      </c>
      <c r="D184" t="s">
        <v>48</v>
      </c>
      <c r="E184" t="s">
        <v>48</v>
      </c>
      <c r="F184" t="s">
        <v>186</v>
      </c>
      <c r="G184" t="s">
        <v>84</v>
      </c>
      <c r="H184" t="s">
        <v>48</v>
      </c>
      <c r="I184" t="s">
        <v>48</v>
      </c>
      <c r="J184" t="s">
        <v>48</v>
      </c>
      <c r="K184" t="s">
        <v>171</v>
      </c>
      <c r="L184" s="22">
        <v>45134</v>
      </c>
      <c r="M184">
        <v>20</v>
      </c>
      <c r="N184">
        <v>21</v>
      </c>
      <c r="Q184">
        <v>1</v>
      </c>
      <c r="R184">
        <v>1</v>
      </c>
      <c r="S184">
        <v>0</v>
      </c>
      <c r="T184">
        <v>1</v>
      </c>
      <c r="U184">
        <v>0</v>
      </c>
      <c r="AT184">
        <v>81</v>
      </c>
      <c r="AU184">
        <v>77</v>
      </c>
      <c r="AV184">
        <v>73</v>
      </c>
      <c r="AW184">
        <v>73</v>
      </c>
      <c r="AX184">
        <v>69</v>
      </c>
      <c r="AY184">
        <v>67</v>
      </c>
      <c r="AZ184">
        <v>66</v>
      </c>
      <c r="BA184">
        <v>66</v>
      </c>
      <c r="BB184">
        <v>65</v>
      </c>
      <c r="BC184">
        <v>64</v>
      </c>
      <c r="BD184">
        <v>64</v>
      </c>
      <c r="BE184">
        <v>64</v>
      </c>
      <c r="BF184">
        <v>62</v>
      </c>
      <c r="BG184">
        <v>65</v>
      </c>
      <c r="BH184">
        <v>65</v>
      </c>
      <c r="BI184">
        <v>65</v>
      </c>
      <c r="BJ184">
        <v>67</v>
      </c>
      <c r="BK184">
        <v>72</v>
      </c>
      <c r="BL184">
        <v>79</v>
      </c>
      <c r="BM184">
        <v>84</v>
      </c>
      <c r="BN184">
        <v>85</v>
      </c>
      <c r="BO184">
        <v>85</v>
      </c>
      <c r="BP184">
        <v>83</v>
      </c>
      <c r="BQ184">
        <v>81</v>
      </c>
      <c r="DN184">
        <v>20</v>
      </c>
      <c r="DO184">
        <v>21</v>
      </c>
    </row>
    <row r="185" spans="1:122" x14ac:dyDescent="0.3">
      <c r="A185" t="str">
        <f t="shared" si="3"/>
        <v>Industry_Type-3. Wholesale, Transport, other utilities_All Day Ahead and Day Of_45135_20-21</v>
      </c>
      <c r="B185" t="s">
        <v>49</v>
      </c>
      <c r="C185" t="s">
        <v>185</v>
      </c>
      <c r="D185" t="s">
        <v>48</v>
      </c>
      <c r="E185" t="s">
        <v>48</v>
      </c>
      <c r="F185" t="s">
        <v>186</v>
      </c>
      <c r="G185" t="s">
        <v>84</v>
      </c>
      <c r="H185" t="s">
        <v>48</v>
      </c>
      <c r="I185" t="s">
        <v>48</v>
      </c>
      <c r="J185" t="s">
        <v>48</v>
      </c>
      <c r="K185" t="s">
        <v>171</v>
      </c>
      <c r="L185" s="22">
        <v>45135</v>
      </c>
      <c r="M185">
        <v>20</v>
      </c>
      <c r="N185">
        <v>21</v>
      </c>
      <c r="Q185">
        <v>1</v>
      </c>
      <c r="R185">
        <v>1</v>
      </c>
      <c r="S185">
        <v>0</v>
      </c>
      <c r="T185">
        <v>1</v>
      </c>
      <c r="U185">
        <v>0</v>
      </c>
      <c r="AT185">
        <v>78</v>
      </c>
      <c r="AU185">
        <v>79</v>
      </c>
      <c r="AV185">
        <v>79</v>
      </c>
      <c r="AW185">
        <v>76</v>
      </c>
      <c r="AX185">
        <v>70</v>
      </c>
      <c r="AY185">
        <v>68</v>
      </c>
      <c r="AZ185">
        <v>67</v>
      </c>
      <c r="BA185">
        <v>65</v>
      </c>
      <c r="BB185">
        <v>65</v>
      </c>
      <c r="BC185">
        <v>64</v>
      </c>
      <c r="BD185">
        <v>62</v>
      </c>
      <c r="BE185">
        <v>61</v>
      </c>
      <c r="BF185">
        <v>62</v>
      </c>
      <c r="BG185">
        <v>60</v>
      </c>
      <c r="BH185">
        <v>60</v>
      </c>
      <c r="BI185">
        <v>65</v>
      </c>
      <c r="BJ185">
        <v>68</v>
      </c>
      <c r="BK185">
        <v>72</v>
      </c>
      <c r="BL185">
        <v>77</v>
      </c>
      <c r="BM185">
        <v>79</v>
      </c>
      <c r="BN185">
        <v>80</v>
      </c>
      <c r="BO185">
        <v>76</v>
      </c>
      <c r="BP185">
        <v>75</v>
      </c>
      <c r="BQ185">
        <v>77</v>
      </c>
      <c r="DN185">
        <v>20</v>
      </c>
      <c r="DO185">
        <v>21</v>
      </c>
    </row>
    <row r="186" spans="1:122" x14ac:dyDescent="0.3">
      <c r="A186" t="str">
        <f t="shared" si="3"/>
        <v>Industry_Type-3. Wholesale, Transport, other utilities_All Day Ahead and Day Of_45153_18-19</v>
      </c>
      <c r="B186" t="s">
        <v>49</v>
      </c>
      <c r="C186" t="s">
        <v>185</v>
      </c>
      <c r="D186" t="s">
        <v>48</v>
      </c>
      <c r="E186" t="s">
        <v>48</v>
      </c>
      <c r="F186" t="s">
        <v>186</v>
      </c>
      <c r="G186" t="s">
        <v>84</v>
      </c>
      <c r="H186" t="s">
        <v>48</v>
      </c>
      <c r="I186" t="s">
        <v>48</v>
      </c>
      <c r="J186" t="s">
        <v>48</v>
      </c>
      <c r="K186" t="s">
        <v>171</v>
      </c>
      <c r="L186" s="22">
        <v>45153</v>
      </c>
      <c r="M186">
        <v>18</v>
      </c>
      <c r="N186">
        <v>19</v>
      </c>
      <c r="Q186">
        <v>2</v>
      </c>
      <c r="R186">
        <v>1</v>
      </c>
      <c r="S186">
        <v>0</v>
      </c>
      <c r="T186">
        <v>1</v>
      </c>
      <c r="U186">
        <v>0</v>
      </c>
      <c r="AT186">
        <v>65.75</v>
      </c>
      <c r="AU186">
        <v>66.5</v>
      </c>
      <c r="AV186">
        <v>70.25</v>
      </c>
      <c r="AW186">
        <v>72.5</v>
      </c>
      <c r="AX186">
        <v>73.5</v>
      </c>
      <c r="AY186">
        <v>76.25</v>
      </c>
      <c r="AZ186">
        <v>77.5</v>
      </c>
      <c r="BA186">
        <v>77</v>
      </c>
      <c r="BB186">
        <v>75</v>
      </c>
      <c r="BC186">
        <v>73.5</v>
      </c>
      <c r="BD186">
        <v>74</v>
      </c>
      <c r="BE186">
        <v>71</v>
      </c>
      <c r="BF186">
        <v>69.5</v>
      </c>
      <c r="BG186">
        <v>69</v>
      </c>
      <c r="BH186">
        <v>68.5</v>
      </c>
      <c r="BI186">
        <v>66.5</v>
      </c>
      <c r="BJ186">
        <v>67.5</v>
      </c>
      <c r="BK186">
        <v>66.75</v>
      </c>
      <c r="BL186">
        <v>66.5</v>
      </c>
      <c r="BM186">
        <v>66.5</v>
      </c>
      <c r="BN186">
        <v>66.75</v>
      </c>
      <c r="BO186">
        <v>65.75</v>
      </c>
      <c r="BP186">
        <v>65.75</v>
      </c>
      <c r="BQ186">
        <v>65</v>
      </c>
      <c r="DN186">
        <v>18</v>
      </c>
      <c r="DO186">
        <v>20</v>
      </c>
    </row>
    <row r="187" spans="1:122" x14ac:dyDescent="0.3">
      <c r="A187" t="str">
        <f t="shared" si="3"/>
        <v>Industry_Type-3. Wholesale, Transport, other utilities_All Day Ahead and Day Of_45154_18-21</v>
      </c>
      <c r="B187" t="s">
        <v>49</v>
      </c>
      <c r="C187" t="s">
        <v>185</v>
      </c>
      <c r="D187" t="s">
        <v>48</v>
      </c>
      <c r="E187" t="s">
        <v>48</v>
      </c>
      <c r="F187" t="s">
        <v>186</v>
      </c>
      <c r="G187" t="s">
        <v>84</v>
      </c>
      <c r="H187" t="s">
        <v>48</v>
      </c>
      <c r="I187" t="s">
        <v>48</v>
      </c>
      <c r="J187" t="s">
        <v>48</v>
      </c>
      <c r="K187" t="s">
        <v>171</v>
      </c>
      <c r="L187" s="22">
        <v>45154</v>
      </c>
      <c r="M187">
        <v>18</v>
      </c>
      <c r="N187">
        <v>21</v>
      </c>
      <c r="Q187">
        <v>2</v>
      </c>
      <c r="R187">
        <v>1</v>
      </c>
      <c r="S187">
        <v>0</v>
      </c>
      <c r="T187">
        <v>1</v>
      </c>
      <c r="U187">
        <v>0</v>
      </c>
      <c r="AT187">
        <v>71.625</v>
      </c>
      <c r="AU187">
        <v>76.125</v>
      </c>
      <c r="AV187">
        <v>80.25</v>
      </c>
      <c r="AW187">
        <v>79.25</v>
      </c>
      <c r="AX187">
        <v>81.25</v>
      </c>
      <c r="AY187">
        <v>78.25</v>
      </c>
      <c r="AZ187">
        <v>80.25</v>
      </c>
      <c r="BA187">
        <v>81.75</v>
      </c>
      <c r="BB187">
        <v>77.5</v>
      </c>
      <c r="BC187">
        <v>75</v>
      </c>
      <c r="BD187">
        <v>72.25</v>
      </c>
      <c r="BE187">
        <v>71</v>
      </c>
      <c r="BF187">
        <v>70</v>
      </c>
      <c r="BG187">
        <v>17.875</v>
      </c>
      <c r="BH187">
        <v>17.625</v>
      </c>
      <c r="BI187">
        <v>68.5</v>
      </c>
      <c r="BJ187">
        <v>50.25</v>
      </c>
      <c r="BK187">
        <v>50.25</v>
      </c>
      <c r="BL187">
        <v>66.75</v>
      </c>
      <c r="BM187">
        <v>66.75</v>
      </c>
      <c r="BN187">
        <v>66.75</v>
      </c>
      <c r="BO187">
        <v>66.75</v>
      </c>
      <c r="BP187">
        <v>66.75</v>
      </c>
      <c r="BQ187">
        <v>66.75</v>
      </c>
      <c r="DN187">
        <v>18</v>
      </c>
      <c r="DO187">
        <v>21</v>
      </c>
    </row>
    <row r="188" spans="1:122" x14ac:dyDescent="0.3">
      <c r="A188" t="str">
        <f t="shared" si="3"/>
        <v>Industry_Type-3. Wholesale, Transport, other utilities_All Day Ahead and Day Of_45166_19-20</v>
      </c>
      <c r="B188" t="s">
        <v>49</v>
      </c>
      <c r="C188" t="s">
        <v>185</v>
      </c>
      <c r="D188" t="s">
        <v>48</v>
      </c>
      <c r="E188" t="s">
        <v>48</v>
      </c>
      <c r="F188" t="s">
        <v>186</v>
      </c>
      <c r="G188" t="s">
        <v>84</v>
      </c>
      <c r="H188" t="s">
        <v>48</v>
      </c>
      <c r="I188" t="s">
        <v>48</v>
      </c>
      <c r="J188" t="s">
        <v>48</v>
      </c>
      <c r="K188" t="s">
        <v>171</v>
      </c>
      <c r="L188" s="22">
        <v>45166</v>
      </c>
      <c r="M188">
        <v>19</v>
      </c>
      <c r="N188">
        <v>20</v>
      </c>
      <c r="Q188">
        <v>1</v>
      </c>
      <c r="R188">
        <v>1</v>
      </c>
      <c r="S188">
        <v>0</v>
      </c>
      <c r="T188">
        <v>1</v>
      </c>
      <c r="U188">
        <v>0</v>
      </c>
      <c r="AT188">
        <v>77</v>
      </c>
      <c r="AU188">
        <v>75.5</v>
      </c>
      <c r="AV188">
        <v>73</v>
      </c>
      <c r="AW188">
        <v>71</v>
      </c>
      <c r="AX188">
        <v>66</v>
      </c>
      <c r="AY188">
        <v>65</v>
      </c>
      <c r="AZ188">
        <v>64</v>
      </c>
      <c r="BA188">
        <v>58</v>
      </c>
      <c r="BB188">
        <v>64</v>
      </c>
      <c r="BC188">
        <v>70</v>
      </c>
      <c r="BD188">
        <v>0</v>
      </c>
      <c r="BE188">
        <v>0</v>
      </c>
      <c r="BF188">
        <v>0</v>
      </c>
      <c r="BG188">
        <v>0</v>
      </c>
      <c r="BH188">
        <v>0</v>
      </c>
      <c r="BI188">
        <v>0</v>
      </c>
      <c r="BJ188">
        <v>0</v>
      </c>
      <c r="BK188">
        <v>77</v>
      </c>
      <c r="BL188">
        <v>84</v>
      </c>
      <c r="BM188">
        <v>89</v>
      </c>
      <c r="BN188">
        <v>88</v>
      </c>
      <c r="BO188">
        <v>88</v>
      </c>
      <c r="BP188">
        <v>88</v>
      </c>
      <c r="BQ188">
        <v>89</v>
      </c>
      <c r="DN188">
        <v>19</v>
      </c>
      <c r="DO188">
        <v>20</v>
      </c>
    </row>
    <row r="189" spans="1:122" hidden="1" x14ac:dyDescent="0.3">
      <c r="A189" t="str">
        <f t="shared" si="3"/>
        <v>Industry_Type-4. Retail stores_All Day Ahead and Day Of_45134_20-21</v>
      </c>
      <c r="B189" t="s">
        <v>49</v>
      </c>
      <c r="C189" t="s">
        <v>179</v>
      </c>
      <c r="D189" t="s">
        <v>48</v>
      </c>
      <c r="E189" t="s">
        <v>48</v>
      </c>
      <c r="F189" t="s">
        <v>29</v>
      </c>
      <c r="G189" t="s">
        <v>84</v>
      </c>
      <c r="H189" t="s">
        <v>48</v>
      </c>
      <c r="I189" t="s">
        <v>48</v>
      </c>
      <c r="J189" t="s">
        <v>48</v>
      </c>
      <c r="K189" t="s">
        <v>171</v>
      </c>
      <c r="L189" s="22">
        <v>45134</v>
      </c>
      <c r="M189">
        <v>20</v>
      </c>
      <c r="N189">
        <v>21</v>
      </c>
      <c r="O189">
        <v>114</v>
      </c>
      <c r="P189">
        <v>112</v>
      </c>
      <c r="Q189">
        <v>2</v>
      </c>
      <c r="R189">
        <v>0</v>
      </c>
      <c r="S189">
        <v>0</v>
      </c>
      <c r="T189">
        <v>0</v>
      </c>
      <c r="U189">
        <v>0</v>
      </c>
      <c r="V189">
        <v>6765.3231999999998</v>
      </c>
      <c r="W189">
        <v>6571.8692000000001</v>
      </c>
      <c r="X189">
        <v>6457.4413000000004</v>
      </c>
      <c r="Y189">
        <v>6708.1297999999997</v>
      </c>
      <c r="Z189">
        <v>6919.9850999999999</v>
      </c>
      <c r="AA189">
        <v>7202.1139999999996</v>
      </c>
      <c r="AB189">
        <v>8245.3891999999996</v>
      </c>
      <c r="AC189">
        <v>9485.7885999999999</v>
      </c>
      <c r="AD189">
        <v>10728.7</v>
      </c>
      <c r="AE189">
        <v>10830.504000000001</v>
      </c>
      <c r="AF189">
        <v>12183.95</v>
      </c>
      <c r="AG189">
        <v>12949.082</v>
      </c>
      <c r="AH189">
        <v>13401.816000000001</v>
      </c>
      <c r="AI189">
        <v>13351.277</v>
      </c>
      <c r="AJ189">
        <v>13355.275</v>
      </c>
      <c r="AK189">
        <v>13594.062</v>
      </c>
      <c r="AL189">
        <v>14386.101000000001</v>
      </c>
      <c r="AM189">
        <v>15139.406999999999</v>
      </c>
      <c r="AN189">
        <v>15194.326999999999</v>
      </c>
      <c r="AO189">
        <v>12265.722</v>
      </c>
      <c r="AP189">
        <v>11806.382</v>
      </c>
      <c r="AQ189">
        <v>11266.679</v>
      </c>
      <c r="AR189">
        <v>8181.4409999999998</v>
      </c>
      <c r="AS189">
        <v>7051.4524000000001</v>
      </c>
      <c r="AT189">
        <v>75.647880000000001</v>
      </c>
      <c r="AU189">
        <v>76.091617999999997</v>
      </c>
      <c r="AV189">
        <v>76.619465000000005</v>
      </c>
      <c r="AW189">
        <v>77.215817000000001</v>
      </c>
      <c r="AX189">
        <v>76.046366000000006</v>
      </c>
      <c r="AY189">
        <v>74.545670000000001</v>
      </c>
      <c r="AZ189">
        <v>73.000557000000001</v>
      </c>
      <c r="BA189">
        <v>72.598858000000007</v>
      </c>
      <c r="BB189">
        <v>72.500417999999996</v>
      </c>
      <c r="BC189">
        <v>72.098440999999994</v>
      </c>
      <c r="BD189">
        <v>71.571707000000004</v>
      </c>
      <c r="BE189">
        <v>71.936089999999993</v>
      </c>
      <c r="BF189">
        <v>71.561263999999994</v>
      </c>
      <c r="BG189">
        <v>72.140629000000004</v>
      </c>
      <c r="BH189">
        <v>71.552492000000001</v>
      </c>
      <c r="BI189">
        <v>71.803397000000004</v>
      </c>
      <c r="BJ189">
        <v>71.347396000000003</v>
      </c>
      <c r="BK189">
        <v>71.581314000000006</v>
      </c>
      <c r="BL189">
        <v>72.491646000000003</v>
      </c>
      <c r="BM189">
        <v>72.965608000000003</v>
      </c>
      <c r="BN189">
        <v>73.404482999999999</v>
      </c>
      <c r="BO189">
        <v>72.875522000000004</v>
      </c>
      <c r="BP189">
        <v>72.889791000000002</v>
      </c>
      <c r="BQ189">
        <v>73.832988999999998</v>
      </c>
      <c r="BR189">
        <v>-66.089669999999998</v>
      </c>
      <c r="BS189">
        <v>-58.557879999999997</v>
      </c>
      <c r="BT189">
        <v>4.6930350000000001</v>
      </c>
      <c r="BU189">
        <v>43.598219999999998</v>
      </c>
      <c r="BV189">
        <v>143.7311</v>
      </c>
      <c r="BW189">
        <v>64.227760000000004</v>
      </c>
      <c r="BX189">
        <v>22.430489999999999</v>
      </c>
      <c r="BY189">
        <v>-353.12240000000003</v>
      </c>
      <c r="BZ189">
        <v>-233.94149999999999</v>
      </c>
      <c r="CA189">
        <v>265.70650000000001</v>
      </c>
      <c r="CB189">
        <v>-127.06659999999999</v>
      </c>
      <c r="CC189">
        <v>-131.93190000000001</v>
      </c>
      <c r="CD189">
        <v>-45.681060000000002</v>
      </c>
      <c r="CE189">
        <v>255.4074</v>
      </c>
      <c r="CF189">
        <v>444.19929999999999</v>
      </c>
      <c r="CG189">
        <v>431.57549999999998</v>
      </c>
      <c r="CH189">
        <v>3.6263869999999998</v>
      </c>
      <c r="CI189">
        <v>-136.8065</v>
      </c>
      <c r="CJ189">
        <v>-66.294340000000005</v>
      </c>
      <c r="CK189">
        <v>2836.652</v>
      </c>
      <c r="CL189">
        <v>2010.921</v>
      </c>
      <c r="CM189">
        <v>-34.522030000000001</v>
      </c>
      <c r="CN189">
        <v>-34.14949</v>
      </c>
      <c r="CO189">
        <v>57.881830000000001</v>
      </c>
      <c r="CP189">
        <v>3344.1660000000002</v>
      </c>
      <c r="CQ189">
        <v>2416.7730000000001</v>
      </c>
      <c r="CR189">
        <v>2022.7159999999999</v>
      </c>
      <c r="CS189">
        <v>1714.2370000000001</v>
      </c>
      <c r="CT189">
        <v>1454.6220000000001</v>
      </c>
      <c r="CU189">
        <v>1648.6769999999999</v>
      </c>
      <c r="CV189">
        <v>1920.62</v>
      </c>
      <c r="CW189">
        <v>3262.2089999999998</v>
      </c>
      <c r="CX189">
        <v>3995.837</v>
      </c>
      <c r="CY189">
        <v>3528.607</v>
      </c>
      <c r="CZ189">
        <v>3520.9859999999999</v>
      </c>
      <c r="DA189">
        <v>2269.306</v>
      </c>
      <c r="DB189">
        <v>1404.9110000000001</v>
      </c>
      <c r="DC189">
        <v>4334.3549999999996</v>
      </c>
      <c r="DD189">
        <v>7401.4160000000002</v>
      </c>
      <c r="DE189">
        <v>3985.3429999999998</v>
      </c>
      <c r="DF189">
        <v>7276.4359999999997</v>
      </c>
      <c r="DG189">
        <v>9594.1370000000006</v>
      </c>
      <c r="DH189">
        <v>6475.643</v>
      </c>
      <c r="DI189">
        <v>9281.6329999999998</v>
      </c>
      <c r="DJ189">
        <v>6857.8770000000004</v>
      </c>
      <c r="DK189">
        <v>1512.0509999999999</v>
      </c>
      <c r="DL189">
        <v>492.78039999999999</v>
      </c>
      <c r="DM189">
        <v>914.50810000000001</v>
      </c>
      <c r="DN189">
        <v>20</v>
      </c>
      <c r="DO189">
        <v>21</v>
      </c>
      <c r="DP189">
        <v>114</v>
      </c>
      <c r="DQ189">
        <v>2.9460009999999999</v>
      </c>
      <c r="DR189">
        <v>2.9460014000000001</v>
      </c>
    </row>
    <row r="190" spans="1:122" hidden="1" x14ac:dyDescent="0.3">
      <c r="A190" t="str">
        <f t="shared" si="3"/>
        <v>Industry_Type-4. Retail stores_All Day Ahead and Day Of_45135_20-21</v>
      </c>
      <c r="B190" t="s">
        <v>49</v>
      </c>
      <c r="C190" t="s">
        <v>179</v>
      </c>
      <c r="D190" t="s">
        <v>48</v>
      </c>
      <c r="E190" t="s">
        <v>48</v>
      </c>
      <c r="F190" t="s">
        <v>29</v>
      </c>
      <c r="G190" t="s">
        <v>84</v>
      </c>
      <c r="H190" t="s">
        <v>48</v>
      </c>
      <c r="I190" t="s">
        <v>48</v>
      </c>
      <c r="J190" t="s">
        <v>48</v>
      </c>
      <c r="K190" t="s">
        <v>171</v>
      </c>
      <c r="L190" s="22">
        <v>45135</v>
      </c>
      <c r="M190">
        <v>20</v>
      </c>
      <c r="N190">
        <v>21</v>
      </c>
      <c r="O190">
        <v>114</v>
      </c>
      <c r="P190">
        <v>112</v>
      </c>
      <c r="Q190">
        <v>2</v>
      </c>
      <c r="R190">
        <v>0</v>
      </c>
      <c r="S190">
        <v>0</v>
      </c>
      <c r="T190">
        <v>0</v>
      </c>
      <c r="U190">
        <v>0</v>
      </c>
      <c r="V190">
        <v>6521.0812999999998</v>
      </c>
      <c r="W190">
        <v>6358.8305</v>
      </c>
      <c r="X190">
        <v>6282.9062999999996</v>
      </c>
      <c r="Y190">
        <v>6532.6180999999997</v>
      </c>
      <c r="Z190">
        <v>6704.2276000000002</v>
      </c>
      <c r="AA190">
        <v>7015.9643999999998</v>
      </c>
      <c r="AB190">
        <v>8221.6193999999996</v>
      </c>
      <c r="AC190">
        <v>9468.8994000000002</v>
      </c>
      <c r="AD190">
        <v>10650.489</v>
      </c>
      <c r="AE190">
        <v>10293.377</v>
      </c>
      <c r="AF190">
        <v>11547.925999999999</v>
      </c>
      <c r="AG190">
        <v>11952.291999999999</v>
      </c>
      <c r="AH190">
        <v>12214.329</v>
      </c>
      <c r="AI190">
        <v>12344.058999999999</v>
      </c>
      <c r="AJ190">
        <v>12196.819</v>
      </c>
      <c r="AK190">
        <v>12419.950999999999</v>
      </c>
      <c r="AL190">
        <v>13215.602000000001</v>
      </c>
      <c r="AM190">
        <v>14234.694</v>
      </c>
      <c r="AN190">
        <v>15433.476000000001</v>
      </c>
      <c r="AO190">
        <v>12358.692999999999</v>
      </c>
      <c r="AP190">
        <v>12157.494000000001</v>
      </c>
      <c r="AQ190">
        <v>11207.646000000001</v>
      </c>
      <c r="AR190">
        <v>7983.3209999999999</v>
      </c>
      <c r="AS190">
        <v>6976.9714000000004</v>
      </c>
      <c r="AT190">
        <v>72.815997999999993</v>
      </c>
      <c r="AU190">
        <v>73.779797000000002</v>
      </c>
      <c r="AV190">
        <v>73.906433000000007</v>
      </c>
      <c r="AW190">
        <v>72.969785999999999</v>
      </c>
      <c r="AX190">
        <v>72.876731000000007</v>
      </c>
      <c r="AY190">
        <v>72.001529000000005</v>
      </c>
      <c r="AZ190">
        <v>71.640283999999994</v>
      </c>
      <c r="BA190">
        <v>71.678363000000004</v>
      </c>
      <c r="BB190">
        <v>72.535505000000001</v>
      </c>
      <c r="BC190">
        <v>72.508353999999997</v>
      </c>
      <c r="BD190">
        <v>72.009050000000002</v>
      </c>
      <c r="BE190">
        <v>71.760095000000007</v>
      </c>
      <c r="BF190">
        <v>70.616681</v>
      </c>
      <c r="BG190">
        <v>69.616401999999994</v>
      </c>
      <c r="BH190">
        <v>69.196324000000004</v>
      </c>
      <c r="BI190">
        <v>69.659982999999997</v>
      </c>
      <c r="BJ190">
        <v>69.532233000000005</v>
      </c>
      <c r="BK190">
        <v>70.313700999999995</v>
      </c>
      <c r="BL190">
        <v>70.929546000000002</v>
      </c>
      <c r="BM190">
        <v>71.244082000000006</v>
      </c>
      <c r="BN190">
        <v>70.938317999999995</v>
      </c>
      <c r="BO190">
        <v>70.503480999999994</v>
      </c>
      <c r="BP190">
        <v>71.272903999999997</v>
      </c>
      <c r="BQ190">
        <v>71.617794000000004</v>
      </c>
      <c r="BR190">
        <v>-64.187049999999999</v>
      </c>
      <c r="BS190">
        <v>-58.55789</v>
      </c>
      <c r="BT190">
        <v>4.6930269999999998</v>
      </c>
      <c r="BU190">
        <v>43.598239999999997</v>
      </c>
      <c r="BV190">
        <v>143.7311</v>
      </c>
      <c r="BW190">
        <v>64.227699999999999</v>
      </c>
      <c r="BX190">
        <v>22.430530000000001</v>
      </c>
      <c r="BY190">
        <v>-353.12240000000003</v>
      </c>
      <c r="BZ190">
        <v>-233.94159999999999</v>
      </c>
      <c r="CA190">
        <v>265.70639999999997</v>
      </c>
      <c r="CB190">
        <v>-127.0667</v>
      </c>
      <c r="CC190">
        <v>-131.93190000000001</v>
      </c>
      <c r="CD190">
        <v>-45.680889999999998</v>
      </c>
      <c r="CE190">
        <v>255.4074</v>
      </c>
      <c r="CF190">
        <v>444.19920000000002</v>
      </c>
      <c r="CG190">
        <v>431.57549999999998</v>
      </c>
      <c r="CH190">
        <v>3.6263260000000002</v>
      </c>
      <c r="CI190">
        <v>-136.8065</v>
      </c>
      <c r="CJ190">
        <v>-66.294250000000005</v>
      </c>
      <c r="CK190">
        <v>2836.652</v>
      </c>
      <c r="CL190">
        <v>2010.921</v>
      </c>
      <c r="CM190">
        <v>-34.522109999999998</v>
      </c>
      <c r="CN190">
        <v>-34.149470000000001</v>
      </c>
      <c r="CO190">
        <v>57.881740000000001</v>
      </c>
      <c r="CP190">
        <v>3301.098</v>
      </c>
      <c r="CQ190">
        <v>2297.9180000000001</v>
      </c>
      <c r="CR190">
        <v>1966.86</v>
      </c>
      <c r="CS190">
        <v>1626.357</v>
      </c>
      <c r="CT190">
        <v>1433.3409999999999</v>
      </c>
      <c r="CU190">
        <v>1623.1310000000001</v>
      </c>
      <c r="CV190">
        <v>1902.43</v>
      </c>
      <c r="CW190">
        <v>3147.5920000000001</v>
      </c>
      <c r="CX190">
        <v>3913.5880000000002</v>
      </c>
      <c r="CY190">
        <v>3438.328</v>
      </c>
      <c r="CZ190">
        <v>3364.5459999999998</v>
      </c>
      <c r="DA190">
        <v>2170.7739999999999</v>
      </c>
      <c r="DB190">
        <v>1346.479</v>
      </c>
      <c r="DC190">
        <v>4279.9309999999996</v>
      </c>
      <c r="DD190">
        <v>6874.2389999999996</v>
      </c>
      <c r="DE190">
        <v>4058.6640000000002</v>
      </c>
      <c r="DF190">
        <v>7628.5810000000001</v>
      </c>
      <c r="DG190">
        <v>9342.1720000000005</v>
      </c>
      <c r="DH190">
        <v>6291.8419999999996</v>
      </c>
      <c r="DI190">
        <v>8812.4339999999993</v>
      </c>
      <c r="DJ190">
        <v>7073.05</v>
      </c>
      <c r="DK190">
        <v>1480.9269999999999</v>
      </c>
      <c r="DL190">
        <v>501.42500000000001</v>
      </c>
      <c r="DM190">
        <v>911.1481</v>
      </c>
      <c r="DN190">
        <v>20</v>
      </c>
      <c r="DO190">
        <v>21</v>
      </c>
      <c r="DP190">
        <v>114</v>
      </c>
      <c r="DQ190">
        <v>2.9460009999999999</v>
      </c>
      <c r="DR190">
        <v>2.9460014000000001</v>
      </c>
    </row>
    <row r="191" spans="1:122" hidden="1" x14ac:dyDescent="0.3">
      <c r="A191" t="str">
        <f t="shared" si="3"/>
        <v>Industry_Type-4. Retail stores_All Day Ahead and Day Of_45153_19-19</v>
      </c>
      <c r="B191" t="s">
        <v>49</v>
      </c>
      <c r="C191" t="s">
        <v>179</v>
      </c>
      <c r="D191" t="s">
        <v>48</v>
      </c>
      <c r="E191" t="s">
        <v>48</v>
      </c>
      <c r="F191" t="s">
        <v>29</v>
      </c>
      <c r="G191" t="s">
        <v>84</v>
      </c>
      <c r="H191" t="s">
        <v>48</v>
      </c>
      <c r="I191" t="s">
        <v>48</v>
      </c>
      <c r="J191" t="s">
        <v>48</v>
      </c>
      <c r="K191" t="s">
        <v>171</v>
      </c>
      <c r="L191" s="22">
        <v>45153</v>
      </c>
      <c r="M191" s="25">
        <v>19</v>
      </c>
      <c r="N191">
        <v>19</v>
      </c>
      <c r="O191">
        <v>116</v>
      </c>
      <c r="P191">
        <v>115</v>
      </c>
      <c r="Q191">
        <v>3</v>
      </c>
      <c r="R191">
        <v>0</v>
      </c>
      <c r="S191">
        <v>0</v>
      </c>
      <c r="T191">
        <v>0</v>
      </c>
      <c r="U191">
        <v>0</v>
      </c>
      <c r="V191">
        <v>6617.8991999999998</v>
      </c>
      <c r="W191">
        <v>6468.2308000000003</v>
      </c>
      <c r="X191">
        <v>6410.0267000000003</v>
      </c>
      <c r="Y191">
        <v>6732.2257</v>
      </c>
      <c r="Z191">
        <v>7033.1161000000002</v>
      </c>
      <c r="AA191">
        <v>7302.6361999999999</v>
      </c>
      <c r="AB191">
        <v>8595.1808999999994</v>
      </c>
      <c r="AC191">
        <v>9454.5915999999997</v>
      </c>
      <c r="AD191">
        <v>10708.977000000001</v>
      </c>
      <c r="AE191">
        <v>10929.627</v>
      </c>
      <c r="AF191">
        <v>11790.221</v>
      </c>
      <c r="AG191">
        <v>12284.364</v>
      </c>
      <c r="AH191">
        <v>12868.611000000001</v>
      </c>
      <c r="AI191">
        <v>13412.540999999999</v>
      </c>
      <c r="AJ191">
        <v>13642.161</v>
      </c>
      <c r="AK191">
        <v>14302.74</v>
      </c>
      <c r="AL191">
        <v>15051.001</v>
      </c>
      <c r="AM191">
        <v>13952.105</v>
      </c>
      <c r="AN191">
        <v>13056.731</v>
      </c>
      <c r="AO191">
        <v>13585.029</v>
      </c>
      <c r="AP191">
        <v>13319.462</v>
      </c>
      <c r="AQ191">
        <v>11503.587</v>
      </c>
      <c r="AR191">
        <v>8710.8775000000005</v>
      </c>
      <c r="AS191">
        <v>7582.6219000000001</v>
      </c>
      <c r="AT191">
        <v>73.092806999999993</v>
      </c>
      <c r="AU191">
        <v>74.134563999999997</v>
      </c>
      <c r="AV191">
        <v>75.0625</v>
      </c>
      <c r="AW191">
        <v>74.695042999999998</v>
      </c>
      <c r="AX191">
        <v>75.111934000000005</v>
      </c>
      <c r="AY191">
        <v>74.841055999999995</v>
      </c>
      <c r="AZ191">
        <v>75.442473000000007</v>
      </c>
      <c r="BA191">
        <v>75.702845999999994</v>
      </c>
      <c r="BB191">
        <v>74.247170999999994</v>
      </c>
      <c r="BC191">
        <v>72.203394000000003</v>
      </c>
      <c r="BD191">
        <v>71.846175000000002</v>
      </c>
      <c r="BE191">
        <v>71.021821000000003</v>
      </c>
      <c r="BF191">
        <v>70.082705000000004</v>
      </c>
      <c r="BG191">
        <v>70.057112000000004</v>
      </c>
      <c r="BH191">
        <v>69.370958999999999</v>
      </c>
      <c r="BI191">
        <v>68.155171999999993</v>
      </c>
      <c r="BJ191">
        <v>68.234914000000003</v>
      </c>
      <c r="BK191">
        <v>68.488820000000004</v>
      </c>
      <c r="BL191">
        <v>68.316136999999998</v>
      </c>
      <c r="BM191">
        <v>68.925646999999998</v>
      </c>
      <c r="BN191">
        <v>69.222116999999997</v>
      </c>
      <c r="BO191">
        <v>70.231815999999995</v>
      </c>
      <c r="BP191">
        <v>71.206626999999997</v>
      </c>
      <c r="BQ191">
        <v>72.118803999999997</v>
      </c>
      <c r="BR191">
        <v>175.12520000000001</v>
      </c>
      <c r="BS191">
        <v>163.4956</v>
      </c>
      <c r="BT191">
        <v>169.9571</v>
      </c>
      <c r="BU191">
        <v>117.7316</v>
      </c>
      <c r="BV191">
        <v>97.87276</v>
      </c>
      <c r="BW191">
        <v>95.817149999999998</v>
      </c>
      <c r="BX191">
        <v>-77.789280000000005</v>
      </c>
      <c r="BY191">
        <v>-4.5426520000000004</v>
      </c>
      <c r="BZ191">
        <v>-113.3899</v>
      </c>
      <c r="CA191">
        <v>-62.398809999999997</v>
      </c>
      <c r="CB191">
        <v>-48.683199999999999</v>
      </c>
      <c r="CC191">
        <v>154.24250000000001</v>
      </c>
      <c r="CD191">
        <v>27.311209999999999</v>
      </c>
      <c r="CE191">
        <v>-184.02539999999999</v>
      </c>
      <c r="CF191">
        <v>-206.2732</v>
      </c>
      <c r="CG191">
        <v>-514.97979999999995</v>
      </c>
      <c r="CH191">
        <v>-824.68470000000002</v>
      </c>
      <c r="CI191">
        <v>1048.886</v>
      </c>
      <c r="CJ191">
        <v>2569.8649999999998</v>
      </c>
      <c r="CK191">
        <v>1978.6769999999999</v>
      </c>
      <c r="CL191">
        <v>850.05669999999998</v>
      </c>
      <c r="CM191">
        <v>94.602810000000005</v>
      </c>
      <c r="CN191">
        <v>-109.77079999999999</v>
      </c>
      <c r="CO191">
        <v>-10.161670000000001</v>
      </c>
      <c r="CP191">
        <v>656.8664</v>
      </c>
      <c r="CQ191">
        <v>612.56029999999998</v>
      </c>
      <c r="CR191">
        <v>570.63559999999995</v>
      </c>
      <c r="CS191">
        <v>506.82220000000001</v>
      </c>
      <c r="CT191">
        <v>431.50139999999999</v>
      </c>
      <c r="CU191">
        <v>375.08390000000003</v>
      </c>
      <c r="CV191">
        <v>487.82310000000001</v>
      </c>
      <c r="CW191">
        <v>782.75229999999999</v>
      </c>
      <c r="CX191">
        <v>893.20230000000004</v>
      </c>
      <c r="CY191">
        <v>1075.204</v>
      </c>
      <c r="CZ191">
        <v>696.43859999999995</v>
      </c>
      <c r="DA191">
        <v>355.8673</v>
      </c>
      <c r="DB191">
        <v>341.51780000000002</v>
      </c>
      <c r="DC191">
        <v>539.24980000000005</v>
      </c>
      <c r="DD191">
        <v>933.33029999999997</v>
      </c>
      <c r="DE191">
        <v>2000.203</v>
      </c>
      <c r="DF191">
        <v>2981.3789999999999</v>
      </c>
      <c r="DG191">
        <v>2599.1999999999998</v>
      </c>
      <c r="DH191">
        <v>2064.0259999999998</v>
      </c>
      <c r="DI191">
        <v>2625.9549999999999</v>
      </c>
      <c r="DJ191">
        <v>2052.7339999999999</v>
      </c>
      <c r="DK191">
        <v>393.39420000000001</v>
      </c>
      <c r="DL191">
        <v>122.6092</v>
      </c>
      <c r="DM191">
        <v>221.69579999999999</v>
      </c>
      <c r="DN191">
        <v>18</v>
      </c>
      <c r="DO191">
        <v>21</v>
      </c>
      <c r="DP191">
        <v>116</v>
      </c>
      <c r="DQ191">
        <v>3.060873</v>
      </c>
      <c r="DR191">
        <v>3.0608729000000001</v>
      </c>
    </row>
    <row r="192" spans="1:122" hidden="1" x14ac:dyDescent="0.3">
      <c r="A192" t="str">
        <f t="shared" si="3"/>
        <v>Industry_Type-4. Retail stores_All Day Ahead and Day Of_45154_18-21</v>
      </c>
      <c r="B192" t="s">
        <v>49</v>
      </c>
      <c r="C192" t="s">
        <v>179</v>
      </c>
      <c r="D192" t="s">
        <v>48</v>
      </c>
      <c r="E192" t="s">
        <v>48</v>
      </c>
      <c r="F192" t="s">
        <v>29</v>
      </c>
      <c r="G192" t="s">
        <v>84</v>
      </c>
      <c r="H192" t="s">
        <v>48</v>
      </c>
      <c r="I192" t="s">
        <v>48</v>
      </c>
      <c r="J192" t="s">
        <v>48</v>
      </c>
      <c r="K192" t="s">
        <v>171</v>
      </c>
      <c r="L192" s="22">
        <v>45154</v>
      </c>
      <c r="M192" s="25">
        <v>18</v>
      </c>
      <c r="N192">
        <v>21</v>
      </c>
      <c r="O192">
        <v>116</v>
      </c>
      <c r="P192">
        <v>115</v>
      </c>
      <c r="Q192">
        <v>3</v>
      </c>
      <c r="R192">
        <v>0</v>
      </c>
      <c r="S192">
        <v>0</v>
      </c>
      <c r="T192">
        <v>0</v>
      </c>
      <c r="U192">
        <v>0</v>
      </c>
      <c r="V192">
        <v>7063.8377</v>
      </c>
      <c r="W192">
        <v>6733.35</v>
      </c>
      <c r="X192">
        <v>6634.8186999999998</v>
      </c>
      <c r="Y192">
        <v>6947.5078999999996</v>
      </c>
      <c r="Z192">
        <v>7269.7488999999996</v>
      </c>
      <c r="AA192">
        <v>7490.1734999999999</v>
      </c>
      <c r="AB192">
        <v>8805.1517999999996</v>
      </c>
      <c r="AC192">
        <v>9687.7363000000005</v>
      </c>
      <c r="AD192">
        <v>10919.556</v>
      </c>
      <c r="AE192">
        <v>11341.884</v>
      </c>
      <c r="AF192">
        <v>12605.786</v>
      </c>
      <c r="AG192">
        <v>13172.33</v>
      </c>
      <c r="AH192">
        <v>13728.766</v>
      </c>
      <c r="AI192">
        <v>14150.848</v>
      </c>
      <c r="AJ192">
        <v>14410.227999999999</v>
      </c>
      <c r="AK192">
        <v>15272.924000000001</v>
      </c>
      <c r="AL192">
        <v>15374.791999999999</v>
      </c>
      <c r="AM192">
        <v>12576.222</v>
      </c>
      <c r="AN192">
        <v>13726.242</v>
      </c>
      <c r="AO192">
        <v>14267.861999999999</v>
      </c>
      <c r="AP192">
        <v>12866.178</v>
      </c>
      <c r="AQ192">
        <v>11987.155000000001</v>
      </c>
      <c r="AR192">
        <v>8853.4240000000009</v>
      </c>
      <c r="AS192">
        <v>7594.9381999999996</v>
      </c>
      <c r="AT192">
        <v>75.356613999999993</v>
      </c>
      <c r="AU192">
        <v>77.955078</v>
      </c>
      <c r="AV192">
        <v>78.313578000000007</v>
      </c>
      <c r="AW192">
        <v>78.312769000000003</v>
      </c>
      <c r="AX192">
        <v>78.893857999999994</v>
      </c>
      <c r="AY192">
        <v>78.335937999999999</v>
      </c>
      <c r="AZ192">
        <v>78.472386999999998</v>
      </c>
      <c r="BA192">
        <v>78.020205000000004</v>
      </c>
      <c r="BB192">
        <v>75.716594999999998</v>
      </c>
      <c r="BC192">
        <v>74.803610000000006</v>
      </c>
      <c r="BD192">
        <v>73.665543999999997</v>
      </c>
      <c r="BE192">
        <v>73.478785000000002</v>
      </c>
      <c r="BF192">
        <v>72.413388999999995</v>
      </c>
      <c r="BG192">
        <v>71.705877999999998</v>
      </c>
      <c r="BH192">
        <v>70.867953</v>
      </c>
      <c r="BI192">
        <v>69.894666000000001</v>
      </c>
      <c r="BJ192">
        <v>69.921927999999994</v>
      </c>
      <c r="BK192">
        <v>70.263829000000001</v>
      </c>
      <c r="BL192">
        <v>70.039372999999998</v>
      </c>
      <c r="BM192">
        <v>70.891029000000003</v>
      </c>
      <c r="BN192">
        <v>71.605468999999999</v>
      </c>
      <c r="BO192">
        <v>72.928475000000006</v>
      </c>
      <c r="BP192">
        <v>74.303341000000003</v>
      </c>
      <c r="BQ192">
        <v>75.519531000000001</v>
      </c>
      <c r="BR192">
        <v>-103.7548</v>
      </c>
      <c r="BS192">
        <v>62.833919999999999</v>
      </c>
      <c r="BT192">
        <v>100.9408</v>
      </c>
      <c r="BU192">
        <v>46.448259999999998</v>
      </c>
      <c r="BV192">
        <v>30.204910000000002</v>
      </c>
      <c r="BW192">
        <v>93.284610000000001</v>
      </c>
      <c r="BX192">
        <v>-31.12368</v>
      </c>
      <c r="BY192">
        <v>6.9574199999999999</v>
      </c>
      <c r="BZ192">
        <v>-32.457189999999997</v>
      </c>
      <c r="CA192">
        <v>-39.602719999999998</v>
      </c>
      <c r="CB192">
        <v>-39.959069999999997</v>
      </c>
      <c r="CC192">
        <v>180.79920000000001</v>
      </c>
      <c r="CD192">
        <v>35.021099999999997</v>
      </c>
      <c r="CE192">
        <v>-119.81529999999999</v>
      </c>
      <c r="CF192">
        <v>-152.4144</v>
      </c>
      <c r="CG192">
        <v>-675.65949999999998</v>
      </c>
      <c r="CH192">
        <v>-295.84379999999999</v>
      </c>
      <c r="CI192">
        <v>3252.0810000000001</v>
      </c>
      <c r="CJ192">
        <v>2636.3780000000002</v>
      </c>
      <c r="CK192">
        <v>1926.182</v>
      </c>
      <c r="CL192">
        <v>1839.502</v>
      </c>
      <c r="CM192">
        <v>-3.174728</v>
      </c>
      <c r="CN192">
        <v>-74.753299999999996</v>
      </c>
      <c r="CO192">
        <v>54.022329999999997</v>
      </c>
      <c r="CP192">
        <v>522.33600000000001</v>
      </c>
      <c r="CQ192">
        <v>534.29300000000001</v>
      </c>
      <c r="CR192">
        <v>481.1644</v>
      </c>
      <c r="CS192">
        <v>415.80290000000002</v>
      </c>
      <c r="CT192">
        <v>363.90410000000003</v>
      </c>
      <c r="CU192">
        <v>322.67509999999999</v>
      </c>
      <c r="CV192">
        <v>474.2432</v>
      </c>
      <c r="CW192">
        <v>751.60749999999996</v>
      </c>
      <c r="CX192">
        <v>795.47670000000005</v>
      </c>
      <c r="CY192">
        <v>1579.336</v>
      </c>
      <c r="CZ192">
        <v>992.30420000000004</v>
      </c>
      <c r="DA192">
        <v>870.31569999999999</v>
      </c>
      <c r="DB192">
        <v>357.02390000000003</v>
      </c>
      <c r="DC192">
        <v>517.57910000000004</v>
      </c>
      <c r="DD192">
        <v>886.51459999999997</v>
      </c>
      <c r="DE192">
        <v>2097.3939999999998</v>
      </c>
      <c r="DF192">
        <v>2988.0369999999998</v>
      </c>
      <c r="DG192">
        <v>2535.3870000000002</v>
      </c>
      <c r="DH192">
        <v>2310.6489999999999</v>
      </c>
      <c r="DI192">
        <v>2763.598</v>
      </c>
      <c r="DJ192">
        <v>2120.2469999999998</v>
      </c>
      <c r="DK192">
        <v>452.29360000000003</v>
      </c>
      <c r="DL192">
        <v>134.04230000000001</v>
      </c>
      <c r="DM192">
        <v>223.9033</v>
      </c>
      <c r="DN192">
        <v>18</v>
      </c>
      <c r="DO192">
        <v>21</v>
      </c>
      <c r="DP192">
        <v>116</v>
      </c>
      <c r="DQ192">
        <v>3.060873</v>
      </c>
      <c r="DR192">
        <v>3.0608729000000001</v>
      </c>
    </row>
    <row r="193" spans="1:122" hidden="1" x14ac:dyDescent="0.3">
      <c r="A193" t="str">
        <f t="shared" si="3"/>
        <v>Industry_Type-4. Retail stores_All Day Ahead and Day Of_45166_19-20</v>
      </c>
      <c r="B193" t="s">
        <v>49</v>
      </c>
      <c r="C193" t="s">
        <v>179</v>
      </c>
      <c r="D193" t="s">
        <v>48</v>
      </c>
      <c r="E193" t="s">
        <v>48</v>
      </c>
      <c r="F193" t="s">
        <v>29</v>
      </c>
      <c r="G193" t="s">
        <v>84</v>
      </c>
      <c r="H193" t="s">
        <v>48</v>
      </c>
      <c r="I193" t="s">
        <v>48</v>
      </c>
      <c r="J193" t="s">
        <v>48</v>
      </c>
      <c r="K193" t="s">
        <v>171</v>
      </c>
      <c r="L193" s="22">
        <v>45166</v>
      </c>
      <c r="M193" s="25">
        <v>19</v>
      </c>
      <c r="N193">
        <v>20</v>
      </c>
      <c r="O193">
        <v>114</v>
      </c>
      <c r="P193">
        <v>112</v>
      </c>
      <c r="Q193">
        <v>2</v>
      </c>
      <c r="R193">
        <v>0</v>
      </c>
      <c r="S193">
        <v>0</v>
      </c>
      <c r="T193">
        <v>0</v>
      </c>
      <c r="U193">
        <v>0</v>
      </c>
      <c r="V193">
        <v>6269.7586000000001</v>
      </c>
      <c r="W193">
        <v>6175.8018000000002</v>
      </c>
      <c r="X193">
        <v>6086.6705000000002</v>
      </c>
      <c r="Y193">
        <v>6363.7210999999998</v>
      </c>
      <c r="Z193">
        <v>6664.8469999999998</v>
      </c>
      <c r="AA193">
        <v>7053.6886000000004</v>
      </c>
      <c r="AB193">
        <v>8282.8297999999995</v>
      </c>
      <c r="AC193">
        <v>9130.7816000000003</v>
      </c>
      <c r="AD193">
        <v>10627.752</v>
      </c>
      <c r="AE193">
        <v>11369.700999999999</v>
      </c>
      <c r="AF193">
        <v>12779.157999999999</v>
      </c>
      <c r="AG193">
        <v>13669.413</v>
      </c>
      <c r="AH193">
        <v>14045.742</v>
      </c>
      <c r="AI193">
        <v>14308.016</v>
      </c>
      <c r="AJ193">
        <v>14463.322</v>
      </c>
      <c r="AK193">
        <v>14705.133</v>
      </c>
      <c r="AL193">
        <v>15054.053</v>
      </c>
      <c r="AM193">
        <v>15751.191999999999</v>
      </c>
      <c r="AN193">
        <v>13598.24</v>
      </c>
      <c r="AO193">
        <v>13809.752</v>
      </c>
      <c r="AP193">
        <v>14342.817999999999</v>
      </c>
      <c r="AQ193">
        <v>11735.343000000001</v>
      </c>
      <c r="AR193">
        <v>8363.3369000000002</v>
      </c>
      <c r="AS193">
        <v>7230.7191999999995</v>
      </c>
      <c r="AT193">
        <v>78.876975000000002</v>
      </c>
      <c r="AU193">
        <v>77.292343000000002</v>
      </c>
      <c r="AV193">
        <v>75.738186999999996</v>
      </c>
      <c r="AW193">
        <v>74.298704000000001</v>
      </c>
      <c r="AX193">
        <v>73.251904999999994</v>
      </c>
      <c r="AY193">
        <v>72.864677</v>
      </c>
      <c r="AZ193">
        <v>73.341053000000002</v>
      </c>
      <c r="BA193">
        <v>72.441647000000003</v>
      </c>
      <c r="BB193">
        <v>73.745034000000004</v>
      </c>
      <c r="BC193">
        <v>74.264891000000006</v>
      </c>
      <c r="BD193">
        <v>75.494032000000004</v>
      </c>
      <c r="BE193">
        <v>76.771736000000004</v>
      </c>
      <c r="BF193">
        <v>76.834039000000004</v>
      </c>
      <c r="BG193">
        <v>76.544539999999998</v>
      </c>
      <c r="BH193">
        <v>77.160572999999999</v>
      </c>
      <c r="BI193">
        <v>78.806849</v>
      </c>
      <c r="BJ193">
        <v>78.727770000000007</v>
      </c>
      <c r="BK193">
        <v>78.186994999999996</v>
      </c>
      <c r="BL193">
        <v>79.523949000000002</v>
      </c>
      <c r="BM193">
        <v>80.567530000000005</v>
      </c>
      <c r="BN193">
        <v>80.821948000000006</v>
      </c>
      <c r="BO193">
        <v>80.997138000000007</v>
      </c>
      <c r="BP193">
        <v>81.803478999999996</v>
      </c>
      <c r="BQ193">
        <v>81.635645999999994</v>
      </c>
      <c r="BR193">
        <v>236.4632</v>
      </c>
      <c r="BS193">
        <v>215.1387</v>
      </c>
      <c r="BT193">
        <v>229.31800000000001</v>
      </c>
      <c r="BU193">
        <v>179.76499999999999</v>
      </c>
      <c r="BV193">
        <v>203.88390000000001</v>
      </c>
      <c r="BW193">
        <v>105.8242</v>
      </c>
      <c r="BX193">
        <v>-54.925229999999999</v>
      </c>
      <c r="BY193">
        <v>98.473179999999999</v>
      </c>
      <c r="BZ193">
        <v>-27.35155</v>
      </c>
      <c r="CA193">
        <v>-262.21850000000001</v>
      </c>
      <c r="CB193">
        <v>-113.1371</v>
      </c>
      <c r="CC193">
        <v>-100.69450000000001</v>
      </c>
      <c r="CD193">
        <v>56.422829999999998</v>
      </c>
      <c r="CE193">
        <v>298.9785</v>
      </c>
      <c r="CF193">
        <v>306.71679999999998</v>
      </c>
      <c r="CG193">
        <v>310.976</v>
      </c>
      <c r="CH193">
        <v>257.58</v>
      </c>
      <c r="CI193">
        <v>292.03960000000001</v>
      </c>
      <c r="CJ193">
        <v>2680.4290000000001</v>
      </c>
      <c r="CK193">
        <v>2147.2930000000001</v>
      </c>
      <c r="CL193">
        <v>90.63373</v>
      </c>
      <c r="CM193">
        <v>-83.860460000000003</v>
      </c>
      <c r="CN193">
        <v>26.968900000000001</v>
      </c>
      <c r="CO193">
        <v>47.34919</v>
      </c>
      <c r="CP193">
        <v>735.50869999999998</v>
      </c>
      <c r="CQ193">
        <v>693.0806</v>
      </c>
      <c r="CR193">
        <v>647.79780000000005</v>
      </c>
      <c r="CS193">
        <v>479.16329999999999</v>
      </c>
      <c r="CT193">
        <v>407.82639999999998</v>
      </c>
      <c r="CU193">
        <v>345.47129999999999</v>
      </c>
      <c r="CV193">
        <v>523.6268</v>
      </c>
      <c r="CW193">
        <v>978.05730000000005</v>
      </c>
      <c r="CX193">
        <v>1136.1099999999999</v>
      </c>
      <c r="CY193">
        <v>1840.0540000000001</v>
      </c>
      <c r="CZ193">
        <v>1132.6690000000001</v>
      </c>
      <c r="DA193">
        <v>611.81979999999999</v>
      </c>
      <c r="DB193">
        <v>468.09620000000001</v>
      </c>
      <c r="DC193">
        <v>690.47130000000004</v>
      </c>
      <c r="DD193">
        <v>1506.086</v>
      </c>
      <c r="DE193">
        <v>2291.3629999999998</v>
      </c>
      <c r="DF193">
        <v>2882.864</v>
      </c>
      <c r="DG193">
        <v>3215.7429999999999</v>
      </c>
      <c r="DH193">
        <v>2581.89</v>
      </c>
      <c r="DI193">
        <v>4079.9920000000002</v>
      </c>
      <c r="DJ193">
        <v>2843.578</v>
      </c>
      <c r="DK193">
        <v>840.65120000000002</v>
      </c>
      <c r="DL193">
        <v>234.62790000000001</v>
      </c>
      <c r="DM193">
        <v>357.8322</v>
      </c>
      <c r="DN193">
        <v>19</v>
      </c>
      <c r="DO193">
        <v>20</v>
      </c>
      <c r="DP193">
        <v>114</v>
      </c>
      <c r="DQ193">
        <v>3.043501</v>
      </c>
      <c r="DR193">
        <v>3.0435013999999998</v>
      </c>
    </row>
    <row r="194" spans="1:122" x14ac:dyDescent="0.3">
      <c r="A194" t="str">
        <f t="shared" si="3"/>
        <v>Industry_Type-5. Offices, Hotels, Finance, Services_All Day Ahead and Day Of_45134_20-21</v>
      </c>
      <c r="B194" t="s">
        <v>49</v>
      </c>
      <c r="C194" t="s">
        <v>211</v>
      </c>
      <c r="D194" t="s">
        <v>48</v>
      </c>
      <c r="E194" t="s">
        <v>48</v>
      </c>
      <c r="F194" t="s">
        <v>212</v>
      </c>
      <c r="G194" t="s">
        <v>84</v>
      </c>
      <c r="H194" t="s">
        <v>48</v>
      </c>
      <c r="I194" t="s">
        <v>48</v>
      </c>
      <c r="J194" t="s">
        <v>48</v>
      </c>
      <c r="K194" t="s">
        <v>171</v>
      </c>
      <c r="L194" s="22">
        <v>45134</v>
      </c>
      <c r="M194" s="25">
        <v>20</v>
      </c>
      <c r="N194">
        <v>21</v>
      </c>
      <c r="Q194">
        <v>1</v>
      </c>
      <c r="R194">
        <v>1</v>
      </c>
      <c r="S194">
        <v>0</v>
      </c>
      <c r="T194">
        <v>1</v>
      </c>
      <c r="U194">
        <v>0</v>
      </c>
      <c r="AT194">
        <v>81</v>
      </c>
      <c r="AU194">
        <v>77</v>
      </c>
      <c r="AV194">
        <v>73</v>
      </c>
      <c r="AW194">
        <v>73</v>
      </c>
      <c r="AX194">
        <v>69</v>
      </c>
      <c r="AY194">
        <v>67</v>
      </c>
      <c r="AZ194">
        <v>66</v>
      </c>
      <c r="BA194">
        <v>66</v>
      </c>
      <c r="BB194">
        <v>65</v>
      </c>
      <c r="BC194">
        <v>64</v>
      </c>
      <c r="BD194">
        <v>64</v>
      </c>
      <c r="BE194">
        <v>64</v>
      </c>
      <c r="BF194">
        <v>62</v>
      </c>
      <c r="BG194">
        <v>65</v>
      </c>
      <c r="BH194">
        <v>65</v>
      </c>
      <c r="BI194">
        <v>65</v>
      </c>
      <c r="BJ194">
        <v>67</v>
      </c>
      <c r="BK194">
        <v>72</v>
      </c>
      <c r="BL194">
        <v>79</v>
      </c>
      <c r="BM194">
        <v>84</v>
      </c>
      <c r="BN194">
        <v>85</v>
      </c>
      <c r="BO194">
        <v>85</v>
      </c>
      <c r="BP194">
        <v>83</v>
      </c>
      <c r="BQ194">
        <v>81</v>
      </c>
      <c r="DN194">
        <v>20</v>
      </c>
      <c r="DO194">
        <v>21</v>
      </c>
    </row>
    <row r="195" spans="1:122" x14ac:dyDescent="0.3">
      <c r="A195" t="str">
        <f t="shared" si="3"/>
        <v>Industry_Type-5. Offices, Hotels, Finance, Services_All Day Ahead and Day Of_45135_20-21</v>
      </c>
      <c r="B195" t="s">
        <v>49</v>
      </c>
      <c r="C195" t="s">
        <v>211</v>
      </c>
      <c r="D195" t="s">
        <v>48</v>
      </c>
      <c r="E195" t="s">
        <v>48</v>
      </c>
      <c r="F195" t="s">
        <v>212</v>
      </c>
      <c r="G195" t="s">
        <v>84</v>
      </c>
      <c r="H195" t="s">
        <v>48</v>
      </c>
      <c r="I195" t="s">
        <v>48</v>
      </c>
      <c r="J195" t="s">
        <v>48</v>
      </c>
      <c r="K195" t="s">
        <v>171</v>
      </c>
      <c r="L195" s="22">
        <v>45135</v>
      </c>
      <c r="M195" s="25">
        <v>20</v>
      </c>
      <c r="N195">
        <v>21</v>
      </c>
      <c r="Q195">
        <v>1</v>
      </c>
      <c r="R195">
        <v>1</v>
      </c>
      <c r="S195">
        <v>0</v>
      </c>
      <c r="T195">
        <v>1</v>
      </c>
      <c r="U195">
        <v>0</v>
      </c>
      <c r="AT195">
        <v>78</v>
      </c>
      <c r="AU195">
        <v>79</v>
      </c>
      <c r="AV195">
        <v>79</v>
      </c>
      <c r="AW195">
        <v>76</v>
      </c>
      <c r="AX195">
        <v>70</v>
      </c>
      <c r="AY195">
        <v>68</v>
      </c>
      <c r="AZ195">
        <v>67</v>
      </c>
      <c r="BA195">
        <v>65</v>
      </c>
      <c r="BB195">
        <v>65</v>
      </c>
      <c r="BC195">
        <v>64</v>
      </c>
      <c r="BD195">
        <v>62</v>
      </c>
      <c r="BE195">
        <v>61</v>
      </c>
      <c r="BF195">
        <v>62</v>
      </c>
      <c r="BG195">
        <v>60</v>
      </c>
      <c r="BH195">
        <v>60</v>
      </c>
      <c r="BI195">
        <v>65</v>
      </c>
      <c r="BJ195">
        <v>68</v>
      </c>
      <c r="BK195">
        <v>72</v>
      </c>
      <c r="BL195">
        <v>77</v>
      </c>
      <c r="BM195">
        <v>79</v>
      </c>
      <c r="BN195">
        <v>80</v>
      </c>
      <c r="BO195">
        <v>76</v>
      </c>
      <c r="BP195">
        <v>75</v>
      </c>
      <c r="BQ195">
        <v>77</v>
      </c>
      <c r="DN195">
        <v>20</v>
      </c>
      <c r="DO195">
        <v>21</v>
      </c>
    </row>
    <row r="196" spans="1:122" x14ac:dyDescent="0.3">
      <c r="A196" t="str">
        <f t="shared" si="3"/>
        <v>Industry_Type-5. Offices, Hotels, Finance, Services_All Day Ahead and Day Of_45153_19-19</v>
      </c>
      <c r="B196" t="s">
        <v>49</v>
      </c>
      <c r="C196" t="s">
        <v>211</v>
      </c>
      <c r="D196" t="s">
        <v>48</v>
      </c>
      <c r="E196" t="s">
        <v>48</v>
      </c>
      <c r="F196" t="s">
        <v>212</v>
      </c>
      <c r="G196" t="s">
        <v>84</v>
      </c>
      <c r="H196" t="s">
        <v>48</v>
      </c>
      <c r="I196" t="s">
        <v>48</v>
      </c>
      <c r="J196" t="s">
        <v>48</v>
      </c>
      <c r="K196" t="s">
        <v>171</v>
      </c>
      <c r="L196" s="22">
        <v>45153</v>
      </c>
      <c r="M196" s="25">
        <v>19</v>
      </c>
      <c r="N196">
        <v>19</v>
      </c>
      <c r="Q196">
        <v>2</v>
      </c>
      <c r="R196">
        <v>1</v>
      </c>
      <c r="S196">
        <v>0</v>
      </c>
      <c r="T196">
        <v>1</v>
      </c>
      <c r="U196">
        <v>0</v>
      </c>
      <c r="AT196">
        <v>66.333332999999996</v>
      </c>
      <c r="AU196">
        <v>67</v>
      </c>
      <c r="AV196">
        <v>70.333332999999996</v>
      </c>
      <c r="AW196">
        <v>72</v>
      </c>
      <c r="AX196">
        <v>72.666667000000004</v>
      </c>
      <c r="AY196">
        <v>74.333332999999996</v>
      </c>
      <c r="AZ196">
        <v>75</v>
      </c>
      <c r="BA196">
        <v>74.333332999999996</v>
      </c>
      <c r="BB196">
        <v>72.333332999999996</v>
      </c>
      <c r="BC196">
        <v>71</v>
      </c>
      <c r="BD196">
        <v>71.666667000000004</v>
      </c>
      <c r="BE196">
        <v>69.333332999999996</v>
      </c>
      <c r="BF196">
        <v>70</v>
      </c>
      <c r="BG196">
        <v>70</v>
      </c>
      <c r="BH196">
        <v>70.333332999999996</v>
      </c>
      <c r="BI196">
        <v>69</v>
      </c>
      <c r="BJ196">
        <v>69</v>
      </c>
      <c r="BK196">
        <v>68</v>
      </c>
      <c r="BL196">
        <v>67.666667000000004</v>
      </c>
      <c r="BM196">
        <v>67.666667000000004</v>
      </c>
      <c r="BN196">
        <v>67.666667000000004</v>
      </c>
      <c r="BO196">
        <v>66.666667000000004</v>
      </c>
      <c r="BP196">
        <v>66.666667000000004</v>
      </c>
      <c r="BQ196">
        <v>66</v>
      </c>
      <c r="DN196">
        <v>18</v>
      </c>
      <c r="DO196">
        <v>21</v>
      </c>
    </row>
    <row r="197" spans="1:122" x14ac:dyDescent="0.3">
      <c r="A197" t="str">
        <f t="shared" si="3"/>
        <v>Industry_Type-5. Offices, Hotels, Finance, Services_All Day Ahead and Day Of_45154_18-21</v>
      </c>
      <c r="B197" t="s">
        <v>49</v>
      </c>
      <c r="C197" t="s">
        <v>211</v>
      </c>
      <c r="D197" t="s">
        <v>48</v>
      </c>
      <c r="E197" t="s">
        <v>48</v>
      </c>
      <c r="F197" t="s">
        <v>212</v>
      </c>
      <c r="G197" t="s">
        <v>84</v>
      </c>
      <c r="H197" t="s">
        <v>48</v>
      </c>
      <c r="I197" t="s">
        <v>48</v>
      </c>
      <c r="J197" t="s">
        <v>48</v>
      </c>
      <c r="K197" t="s">
        <v>171</v>
      </c>
      <c r="L197" s="22">
        <v>45154</v>
      </c>
      <c r="M197" s="25">
        <v>18</v>
      </c>
      <c r="N197">
        <v>21</v>
      </c>
      <c r="Q197">
        <v>2</v>
      </c>
      <c r="R197">
        <v>1</v>
      </c>
      <c r="S197">
        <v>0</v>
      </c>
      <c r="T197">
        <v>1</v>
      </c>
      <c r="U197">
        <v>0</v>
      </c>
      <c r="AT197">
        <v>71</v>
      </c>
      <c r="AU197">
        <v>75.666667000000004</v>
      </c>
      <c r="AV197">
        <v>79.333332999999996</v>
      </c>
      <c r="AW197">
        <v>77.666667000000004</v>
      </c>
      <c r="AX197">
        <v>78.333332999999996</v>
      </c>
      <c r="AY197">
        <v>75.666667000000004</v>
      </c>
      <c r="AZ197">
        <v>77.333332999999996</v>
      </c>
      <c r="BA197">
        <v>77.666667000000004</v>
      </c>
      <c r="BB197">
        <v>74.333332999999996</v>
      </c>
      <c r="BC197">
        <v>72</v>
      </c>
      <c r="BD197">
        <v>71.333332999999996</v>
      </c>
      <c r="BE197">
        <v>71.666667000000004</v>
      </c>
      <c r="BF197">
        <v>70.333332999999996</v>
      </c>
      <c r="BG197">
        <v>50</v>
      </c>
      <c r="BH197">
        <v>50.666666999999997</v>
      </c>
      <c r="BI197">
        <v>70.666667000000004</v>
      </c>
      <c r="BJ197">
        <v>69.333332999999996</v>
      </c>
      <c r="BK197">
        <v>69.666667000000004</v>
      </c>
      <c r="BL197">
        <v>69</v>
      </c>
      <c r="BM197">
        <v>69</v>
      </c>
      <c r="BN197">
        <v>68</v>
      </c>
      <c r="BO197">
        <v>67.333332999999996</v>
      </c>
      <c r="BP197">
        <v>67.333332999999996</v>
      </c>
      <c r="BQ197">
        <v>67.333332999999996</v>
      </c>
      <c r="DN197">
        <v>18</v>
      </c>
      <c r="DO197">
        <v>21</v>
      </c>
    </row>
    <row r="198" spans="1:122" x14ac:dyDescent="0.3">
      <c r="A198" t="str">
        <f t="shared" si="3"/>
        <v>Industry_Type-5. Offices, Hotels, Finance, Services_All Day Ahead and Day Of_45166_19-20</v>
      </c>
      <c r="B198" t="s">
        <v>49</v>
      </c>
      <c r="C198" t="s">
        <v>211</v>
      </c>
      <c r="D198" t="s">
        <v>48</v>
      </c>
      <c r="E198" t="s">
        <v>48</v>
      </c>
      <c r="F198" t="s">
        <v>212</v>
      </c>
      <c r="G198" t="s">
        <v>84</v>
      </c>
      <c r="H198" t="s">
        <v>48</v>
      </c>
      <c r="I198" t="s">
        <v>48</v>
      </c>
      <c r="J198" t="s">
        <v>48</v>
      </c>
      <c r="K198" t="s">
        <v>171</v>
      </c>
      <c r="L198" s="22">
        <v>45166</v>
      </c>
      <c r="M198" s="25">
        <v>19</v>
      </c>
      <c r="N198">
        <v>20</v>
      </c>
      <c r="Q198">
        <v>1</v>
      </c>
      <c r="R198">
        <v>1</v>
      </c>
      <c r="S198">
        <v>0</v>
      </c>
      <c r="T198">
        <v>1</v>
      </c>
      <c r="U198">
        <v>0</v>
      </c>
      <c r="AT198">
        <v>77</v>
      </c>
      <c r="AU198">
        <v>75.5</v>
      </c>
      <c r="AV198">
        <v>73</v>
      </c>
      <c r="AW198">
        <v>71</v>
      </c>
      <c r="AX198">
        <v>66</v>
      </c>
      <c r="AY198">
        <v>65</v>
      </c>
      <c r="AZ198">
        <v>64</v>
      </c>
      <c r="BA198">
        <v>58</v>
      </c>
      <c r="BB198">
        <v>64</v>
      </c>
      <c r="BC198">
        <v>70</v>
      </c>
      <c r="BD198">
        <v>0</v>
      </c>
      <c r="BE198">
        <v>0</v>
      </c>
      <c r="BF198">
        <v>0</v>
      </c>
      <c r="BG198">
        <v>0</v>
      </c>
      <c r="BH198">
        <v>0</v>
      </c>
      <c r="BI198">
        <v>0</v>
      </c>
      <c r="BJ198">
        <v>0</v>
      </c>
      <c r="BK198">
        <v>77</v>
      </c>
      <c r="BL198">
        <v>84</v>
      </c>
      <c r="BM198">
        <v>89</v>
      </c>
      <c r="BN198">
        <v>88</v>
      </c>
      <c r="BO198">
        <v>88</v>
      </c>
      <c r="BP198">
        <v>88</v>
      </c>
      <c r="BQ198">
        <v>89</v>
      </c>
      <c r="DN198">
        <v>19</v>
      </c>
      <c r="DO198">
        <v>20</v>
      </c>
    </row>
    <row r="199" spans="1:122" x14ac:dyDescent="0.3">
      <c r="A199" t="str">
        <f t="shared" si="3"/>
        <v>Industry_Type-6. Schools_All Day Ahead and Day Of_45134_20-21</v>
      </c>
      <c r="B199" t="s">
        <v>49</v>
      </c>
      <c r="C199" t="s">
        <v>213</v>
      </c>
      <c r="D199" t="s">
        <v>48</v>
      </c>
      <c r="E199" t="s">
        <v>48</v>
      </c>
      <c r="F199" t="s">
        <v>214</v>
      </c>
      <c r="G199" t="s">
        <v>84</v>
      </c>
      <c r="H199" t="s">
        <v>48</v>
      </c>
      <c r="I199" t="s">
        <v>48</v>
      </c>
      <c r="J199" t="s">
        <v>48</v>
      </c>
      <c r="K199" t="s">
        <v>171</v>
      </c>
      <c r="L199" s="22">
        <v>45134</v>
      </c>
      <c r="M199" s="25">
        <v>20</v>
      </c>
      <c r="N199">
        <v>21</v>
      </c>
      <c r="Q199">
        <v>1</v>
      </c>
      <c r="R199">
        <v>1</v>
      </c>
      <c r="S199">
        <v>0</v>
      </c>
      <c r="T199">
        <v>1</v>
      </c>
      <c r="U199">
        <v>0</v>
      </c>
      <c r="AT199">
        <v>69</v>
      </c>
      <c r="AU199">
        <v>74</v>
      </c>
      <c r="AV199">
        <v>79</v>
      </c>
      <c r="AW199">
        <v>82</v>
      </c>
      <c r="AX199">
        <v>84</v>
      </c>
      <c r="AY199">
        <v>82</v>
      </c>
      <c r="AZ199">
        <v>80</v>
      </c>
      <c r="BA199">
        <v>78</v>
      </c>
      <c r="BB199">
        <v>78</v>
      </c>
      <c r="BC199">
        <v>77</v>
      </c>
      <c r="BD199">
        <v>73</v>
      </c>
      <c r="BE199">
        <v>71</v>
      </c>
      <c r="BF199">
        <v>70</v>
      </c>
      <c r="BG199">
        <v>69</v>
      </c>
      <c r="BH199">
        <v>68</v>
      </c>
      <c r="BI199">
        <v>71</v>
      </c>
      <c r="BJ199">
        <v>71</v>
      </c>
      <c r="BK199">
        <v>70</v>
      </c>
      <c r="BL199">
        <v>70</v>
      </c>
      <c r="BM199">
        <v>70</v>
      </c>
      <c r="BN199">
        <v>69</v>
      </c>
      <c r="BO199">
        <v>68</v>
      </c>
      <c r="BP199">
        <v>67</v>
      </c>
      <c r="BQ199">
        <v>67</v>
      </c>
      <c r="DN199">
        <v>20</v>
      </c>
      <c r="DO199">
        <v>21</v>
      </c>
    </row>
    <row r="200" spans="1:122" x14ac:dyDescent="0.3">
      <c r="A200" t="str">
        <f t="shared" si="3"/>
        <v>Industry_Type-6. Schools_All Day Ahead and Day Of_45135_20-21</v>
      </c>
      <c r="B200" t="s">
        <v>49</v>
      </c>
      <c r="C200" t="s">
        <v>213</v>
      </c>
      <c r="D200" t="s">
        <v>48</v>
      </c>
      <c r="E200" t="s">
        <v>48</v>
      </c>
      <c r="F200" t="s">
        <v>214</v>
      </c>
      <c r="G200" t="s">
        <v>84</v>
      </c>
      <c r="H200" t="s">
        <v>48</v>
      </c>
      <c r="I200" t="s">
        <v>48</v>
      </c>
      <c r="J200" t="s">
        <v>48</v>
      </c>
      <c r="K200" t="s">
        <v>171</v>
      </c>
      <c r="L200" s="22">
        <v>45135</v>
      </c>
      <c r="M200" s="25">
        <v>20</v>
      </c>
      <c r="N200">
        <v>21</v>
      </c>
      <c r="Q200">
        <v>1</v>
      </c>
      <c r="R200">
        <v>1</v>
      </c>
      <c r="S200">
        <v>0</v>
      </c>
      <c r="T200">
        <v>1</v>
      </c>
      <c r="U200">
        <v>0</v>
      </c>
      <c r="AT200">
        <v>68</v>
      </c>
      <c r="AU200">
        <v>70</v>
      </c>
      <c r="AV200">
        <v>72</v>
      </c>
      <c r="AW200">
        <v>75</v>
      </c>
      <c r="AX200">
        <v>75</v>
      </c>
      <c r="AY200">
        <v>74</v>
      </c>
      <c r="AZ200">
        <v>73</v>
      </c>
      <c r="BA200">
        <v>75</v>
      </c>
      <c r="BB200">
        <v>76</v>
      </c>
      <c r="BC200">
        <v>77</v>
      </c>
      <c r="BD200">
        <v>76</v>
      </c>
      <c r="BE200">
        <v>75</v>
      </c>
      <c r="BF200">
        <v>71</v>
      </c>
      <c r="BG200">
        <v>70</v>
      </c>
      <c r="BH200">
        <v>69</v>
      </c>
      <c r="BI200">
        <v>68</v>
      </c>
      <c r="BJ200">
        <v>68</v>
      </c>
      <c r="BK200">
        <v>68</v>
      </c>
      <c r="BL200">
        <v>67</v>
      </c>
      <c r="BM200">
        <v>67</v>
      </c>
      <c r="BN200">
        <v>67</v>
      </c>
      <c r="BO200">
        <v>67</v>
      </c>
      <c r="BP200">
        <v>66</v>
      </c>
      <c r="BQ200">
        <v>67</v>
      </c>
      <c r="DN200">
        <v>20</v>
      </c>
      <c r="DO200">
        <v>21</v>
      </c>
    </row>
    <row r="201" spans="1:122" x14ac:dyDescent="0.3">
      <c r="A201" t="str">
        <f t="shared" si="3"/>
        <v>Industry_Type-6. Schools_All Day Ahead and Day Of_45153_18-20</v>
      </c>
      <c r="B201" t="s">
        <v>49</v>
      </c>
      <c r="C201" t="s">
        <v>213</v>
      </c>
      <c r="D201" t="s">
        <v>48</v>
      </c>
      <c r="E201" t="s">
        <v>48</v>
      </c>
      <c r="F201" t="s">
        <v>214</v>
      </c>
      <c r="G201" t="s">
        <v>84</v>
      </c>
      <c r="H201" t="s">
        <v>48</v>
      </c>
      <c r="I201" t="s">
        <v>48</v>
      </c>
      <c r="J201" t="s">
        <v>48</v>
      </c>
      <c r="K201" t="s">
        <v>171</v>
      </c>
      <c r="L201" s="22">
        <v>45153</v>
      </c>
      <c r="M201" s="25">
        <v>18</v>
      </c>
      <c r="N201">
        <v>20</v>
      </c>
      <c r="Q201">
        <v>1</v>
      </c>
      <c r="R201">
        <v>1</v>
      </c>
      <c r="S201">
        <v>0</v>
      </c>
      <c r="T201">
        <v>1</v>
      </c>
      <c r="U201">
        <v>0</v>
      </c>
      <c r="AT201">
        <v>74</v>
      </c>
      <c r="AU201">
        <v>78</v>
      </c>
      <c r="AV201">
        <v>79</v>
      </c>
      <c r="AW201">
        <v>80</v>
      </c>
      <c r="AX201">
        <v>81</v>
      </c>
      <c r="AY201">
        <v>77</v>
      </c>
      <c r="AZ201">
        <v>76</v>
      </c>
      <c r="BA201">
        <v>76</v>
      </c>
      <c r="BB201">
        <v>74</v>
      </c>
      <c r="BC201">
        <v>71</v>
      </c>
      <c r="BD201">
        <v>70</v>
      </c>
      <c r="BE201">
        <v>70</v>
      </c>
      <c r="BF201">
        <v>67</v>
      </c>
      <c r="BG201">
        <v>67</v>
      </c>
      <c r="BH201">
        <v>68</v>
      </c>
      <c r="BI201">
        <v>67</v>
      </c>
      <c r="BJ201">
        <v>67</v>
      </c>
      <c r="BK201">
        <v>67</v>
      </c>
      <c r="BL201">
        <v>66</v>
      </c>
      <c r="BM201">
        <v>66</v>
      </c>
      <c r="BN201">
        <v>65</v>
      </c>
      <c r="BO201">
        <v>66</v>
      </c>
      <c r="BP201">
        <v>68</v>
      </c>
      <c r="BQ201">
        <v>73</v>
      </c>
      <c r="DN201">
        <v>18</v>
      </c>
      <c r="DO201">
        <v>20</v>
      </c>
    </row>
    <row r="202" spans="1:122" x14ac:dyDescent="0.3">
      <c r="A202" t="str">
        <f t="shared" si="3"/>
        <v>Industry_Type-6. Schools_All Day Ahead and Day Of_45154_18-21</v>
      </c>
      <c r="B202" t="s">
        <v>49</v>
      </c>
      <c r="C202" t="s">
        <v>213</v>
      </c>
      <c r="D202" t="s">
        <v>48</v>
      </c>
      <c r="E202" t="s">
        <v>48</v>
      </c>
      <c r="F202" t="s">
        <v>214</v>
      </c>
      <c r="G202" t="s">
        <v>84</v>
      </c>
      <c r="H202" t="s">
        <v>48</v>
      </c>
      <c r="I202" t="s">
        <v>48</v>
      </c>
      <c r="J202" t="s">
        <v>48</v>
      </c>
      <c r="K202" t="s">
        <v>171</v>
      </c>
      <c r="L202" s="22">
        <v>45154</v>
      </c>
      <c r="M202" s="25">
        <v>18</v>
      </c>
      <c r="N202">
        <v>21</v>
      </c>
      <c r="Q202">
        <v>1</v>
      </c>
      <c r="R202">
        <v>1</v>
      </c>
      <c r="S202">
        <v>0</v>
      </c>
      <c r="T202">
        <v>1</v>
      </c>
      <c r="U202">
        <v>0</v>
      </c>
      <c r="AT202">
        <v>79</v>
      </c>
      <c r="AU202">
        <v>84</v>
      </c>
      <c r="AV202">
        <v>83</v>
      </c>
      <c r="AW202">
        <v>83</v>
      </c>
      <c r="AX202">
        <v>81</v>
      </c>
      <c r="AY202">
        <v>84</v>
      </c>
      <c r="AZ202">
        <v>84</v>
      </c>
      <c r="BA202">
        <v>81</v>
      </c>
      <c r="BB202">
        <v>77</v>
      </c>
      <c r="BC202">
        <v>74</v>
      </c>
      <c r="BD202">
        <v>71</v>
      </c>
      <c r="BE202">
        <v>70</v>
      </c>
      <c r="BF202">
        <v>70</v>
      </c>
      <c r="BG202">
        <v>68</v>
      </c>
      <c r="BH202">
        <v>68</v>
      </c>
      <c r="BI202">
        <v>67</v>
      </c>
      <c r="BJ202">
        <v>67</v>
      </c>
      <c r="BK202">
        <v>67</v>
      </c>
      <c r="BL202">
        <v>67</v>
      </c>
      <c r="BM202">
        <v>67</v>
      </c>
      <c r="BN202">
        <v>68</v>
      </c>
      <c r="BO202">
        <v>70</v>
      </c>
      <c r="BP202">
        <v>76</v>
      </c>
      <c r="BQ202">
        <v>84</v>
      </c>
      <c r="DN202">
        <v>18</v>
      </c>
      <c r="DO202">
        <v>21</v>
      </c>
    </row>
    <row r="203" spans="1:122" x14ac:dyDescent="0.3">
      <c r="A203" t="str">
        <f t="shared" ref="A203:A219" si="4">C203&amp;"_"&amp;K203&amp;"_"&amp;IF(L203="","Average Event Day",L203&amp;"_"&amp;M203&amp;"-"&amp;N203)</f>
        <v>Industry_Type-6. Schools_All Day Ahead and Day Of_45166_19-20</v>
      </c>
      <c r="B203" t="s">
        <v>49</v>
      </c>
      <c r="C203" t="s">
        <v>213</v>
      </c>
      <c r="D203" t="s">
        <v>48</v>
      </c>
      <c r="E203" t="s">
        <v>48</v>
      </c>
      <c r="F203" t="s">
        <v>214</v>
      </c>
      <c r="G203" t="s">
        <v>84</v>
      </c>
      <c r="H203" t="s">
        <v>48</v>
      </c>
      <c r="I203" t="s">
        <v>48</v>
      </c>
      <c r="J203" t="s">
        <v>48</v>
      </c>
      <c r="K203" t="s">
        <v>171</v>
      </c>
      <c r="L203" s="22">
        <v>45166</v>
      </c>
      <c r="M203" s="25">
        <v>19</v>
      </c>
      <c r="N203">
        <v>20</v>
      </c>
      <c r="Q203">
        <v>1</v>
      </c>
      <c r="R203">
        <v>1</v>
      </c>
      <c r="S203">
        <v>0</v>
      </c>
      <c r="T203">
        <v>1</v>
      </c>
      <c r="U203">
        <v>0</v>
      </c>
      <c r="AT203">
        <v>70</v>
      </c>
      <c r="AU203">
        <v>69</v>
      </c>
      <c r="AV203">
        <v>69</v>
      </c>
      <c r="AW203">
        <v>68</v>
      </c>
      <c r="AX203">
        <v>70</v>
      </c>
      <c r="AY203">
        <v>73</v>
      </c>
      <c r="AZ203">
        <v>79</v>
      </c>
      <c r="BA203">
        <v>85</v>
      </c>
      <c r="BB203">
        <v>90</v>
      </c>
      <c r="BC203">
        <v>90</v>
      </c>
      <c r="BD203">
        <v>90</v>
      </c>
      <c r="BE203">
        <v>93</v>
      </c>
      <c r="BF203">
        <v>92</v>
      </c>
      <c r="BG203">
        <v>91</v>
      </c>
      <c r="BH203">
        <v>91</v>
      </c>
      <c r="BI203">
        <v>88</v>
      </c>
      <c r="BJ203">
        <v>80</v>
      </c>
      <c r="BK203">
        <v>78</v>
      </c>
      <c r="BL203">
        <v>78</v>
      </c>
      <c r="BM203">
        <v>77</v>
      </c>
      <c r="BN203">
        <v>72</v>
      </c>
      <c r="BO203">
        <v>72</v>
      </c>
      <c r="BP203">
        <v>71</v>
      </c>
      <c r="BQ203">
        <v>70</v>
      </c>
      <c r="DN203">
        <v>19</v>
      </c>
      <c r="DO203">
        <v>20</v>
      </c>
    </row>
    <row r="204" spans="1:122" x14ac:dyDescent="0.3">
      <c r="A204" t="str">
        <f t="shared" si="4"/>
        <v>Industry_Type-7. Institutional/Government_All Day Ahead and Day Of_45134_20-21</v>
      </c>
      <c r="B204" t="s">
        <v>49</v>
      </c>
      <c r="C204" t="s">
        <v>180</v>
      </c>
      <c r="D204" t="s">
        <v>48</v>
      </c>
      <c r="E204" t="s">
        <v>48</v>
      </c>
      <c r="F204" t="s">
        <v>30</v>
      </c>
      <c r="G204" t="s">
        <v>84</v>
      </c>
      <c r="H204" t="s">
        <v>48</v>
      </c>
      <c r="I204" t="s">
        <v>48</v>
      </c>
      <c r="J204" t="s">
        <v>48</v>
      </c>
      <c r="K204" t="s">
        <v>171</v>
      </c>
      <c r="L204" s="22">
        <v>45134</v>
      </c>
      <c r="M204" s="25">
        <v>20</v>
      </c>
      <c r="N204">
        <v>21</v>
      </c>
      <c r="Q204">
        <v>2</v>
      </c>
      <c r="R204">
        <v>1</v>
      </c>
      <c r="S204">
        <v>0</v>
      </c>
      <c r="T204">
        <v>1</v>
      </c>
      <c r="U204">
        <v>0</v>
      </c>
      <c r="AT204">
        <v>75</v>
      </c>
      <c r="AU204">
        <v>75.5</v>
      </c>
      <c r="AV204">
        <v>76</v>
      </c>
      <c r="AW204">
        <v>77.5</v>
      </c>
      <c r="AX204">
        <v>76.5</v>
      </c>
      <c r="AY204">
        <v>74.5</v>
      </c>
      <c r="AZ204">
        <v>73</v>
      </c>
      <c r="BA204">
        <v>72</v>
      </c>
      <c r="BB204">
        <v>71.5</v>
      </c>
      <c r="BC204">
        <v>70.5</v>
      </c>
      <c r="BD204">
        <v>68.5</v>
      </c>
      <c r="BE204">
        <v>67.5</v>
      </c>
      <c r="BF204">
        <v>66</v>
      </c>
      <c r="BG204">
        <v>67</v>
      </c>
      <c r="BH204">
        <v>66.5</v>
      </c>
      <c r="BI204">
        <v>68</v>
      </c>
      <c r="BJ204">
        <v>69</v>
      </c>
      <c r="BK204">
        <v>71</v>
      </c>
      <c r="BL204">
        <v>74.5</v>
      </c>
      <c r="BM204">
        <v>77</v>
      </c>
      <c r="BN204">
        <v>77</v>
      </c>
      <c r="BO204">
        <v>76.5</v>
      </c>
      <c r="BP204">
        <v>75</v>
      </c>
      <c r="BQ204">
        <v>74</v>
      </c>
      <c r="DN204">
        <v>20</v>
      </c>
      <c r="DO204">
        <v>21</v>
      </c>
    </row>
    <row r="205" spans="1:122" x14ac:dyDescent="0.3">
      <c r="A205" t="str">
        <f t="shared" si="4"/>
        <v>Industry_Type-7. Institutional/Government_All Day Ahead and Day Of_45135_20-21</v>
      </c>
      <c r="B205" t="s">
        <v>49</v>
      </c>
      <c r="C205" t="s">
        <v>180</v>
      </c>
      <c r="D205" t="s">
        <v>48</v>
      </c>
      <c r="E205" t="s">
        <v>48</v>
      </c>
      <c r="F205" t="s">
        <v>30</v>
      </c>
      <c r="G205" t="s">
        <v>84</v>
      </c>
      <c r="H205" t="s">
        <v>48</v>
      </c>
      <c r="I205" t="s">
        <v>48</v>
      </c>
      <c r="J205" t="s">
        <v>48</v>
      </c>
      <c r="K205" t="s">
        <v>171</v>
      </c>
      <c r="L205" s="22">
        <v>45135</v>
      </c>
      <c r="M205" s="25">
        <v>20</v>
      </c>
      <c r="N205">
        <v>21</v>
      </c>
      <c r="Q205">
        <v>2</v>
      </c>
      <c r="R205">
        <v>1</v>
      </c>
      <c r="S205">
        <v>0</v>
      </c>
      <c r="T205">
        <v>1</v>
      </c>
      <c r="U205">
        <v>0</v>
      </c>
      <c r="AT205">
        <v>73</v>
      </c>
      <c r="AU205">
        <v>74.5</v>
      </c>
      <c r="AV205">
        <v>75.5</v>
      </c>
      <c r="AW205">
        <v>75.5</v>
      </c>
      <c r="AX205">
        <v>72.5</v>
      </c>
      <c r="AY205">
        <v>71</v>
      </c>
      <c r="AZ205">
        <v>70</v>
      </c>
      <c r="BA205">
        <v>70</v>
      </c>
      <c r="BB205">
        <v>70.5</v>
      </c>
      <c r="BC205">
        <v>70.5</v>
      </c>
      <c r="BD205">
        <v>69</v>
      </c>
      <c r="BE205">
        <v>68</v>
      </c>
      <c r="BF205">
        <v>66.5</v>
      </c>
      <c r="BG205">
        <v>65</v>
      </c>
      <c r="BH205">
        <v>64.5</v>
      </c>
      <c r="BI205">
        <v>66.5</v>
      </c>
      <c r="BJ205">
        <v>68</v>
      </c>
      <c r="BK205">
        <v>70</v>
      </c>
      <c r="BL205">
        <v>72</v>
      </c>
      <c r="BM205">
        <v>73</v>
      </c>
      <c r="BN205">
        <v>73.5</v>
      </c>
      <c r="BO205">
        <v>71.5</v>
      </c>
      <c r="BP205">
        <v>70.5</v>
      </c>
      <c r="BQ205">
        <v>72</v>
      </c>
      <c r="DN205">
        <v>20</v>
      </c>
      <c r="DO205">
        <v>21</v>
      </c>
    </row>
    <row r="206" spans="1:122" hidden="1" x14ac:dyDescent="0.3">
      <c r="A206" t="str">
        <f t="shared" si="4"/>
        <v>Industry_Type-7. Institutional/Government_All Day Ahead and Day Of_45153_19-19</v>
      </c>
      <c r="B206" t="s">
        <v>49</v>
      </c>
      <c r="C206" t="s">
        <v>180</v>
      </c>
      <c r="D206" t="s">
        <v>48</v>
      </c>
      <c r="E206" t="s">
        <v>48</v>
      </c>
      <c r="F206" t="s">
        <v>30</v>
      </c>
      <c r="G206" t="s">
        <v>84</v>
      </c>
      <c r="H206" t="s">
        <v>48</v>
      </c>
      <c r="I206" t="s">
        <v>48</v>
      </c>
      <c r="J206" t="s">
        <v>48</v>
      </c>
      <c r="K206" t="s">
        <v>171</v>
      </c>
      <c r="L206" s="22">
        <v>45153</v>
      </c>
      <c r="M206" s="25">
        <v>19</v>
      </c>
      <c r="N206">
        <v>19</v>
      </c>
      <c r="O206">
        <v>28</v>
      </c>
      <c r="P206">
        <v>28</v>
      </c>
      <c r="Q206">
        <v>2</v>
      </c>
      <c r="R206">
        <v>0</v>
      </c>
      <c r="S206">
        <v>0</v>
      </c>
      <c r="T206">
        <v>0</v>
      </c>
      <c r="U206">
        <v>0</v>
      </c>
      <c r="V206">
        <v>1204.68</v>
      </c>
      <c r="W206">
        <v>1117.5650000000001</v>
      </c>
      <c r="X206">
        <v>1066.1099999999999</v>
      </c>
      <c r="Y206">
        <v>1045.95</v>
      </c>
      <c r="Z206">
        <v>1123.915</v>
      </c>
      <c r="AA206">
        <v>1384.9649999999999</v>
      </c>
      <c r="AB206">
        <v>1371.3</v>
      </c>
      <c r="AC206">
        <v>1476.1949999999999</v>
      </c>
      <c r="AD206">
        <v>1598.22</v>
      </c>
      <c r="AE206">
        <v>1771.5550000000001</v>
      </c>
      <c r="AF206">
        <v>1933.4</v>
      </c>
      <c r="AG206">
        <v>2041.33</v>
      </c>
      <c r="AH206">
        <v>2090.625</v>
      </c>
      <c r="AI206">
        <v>2140.4549999999999</v>
      </c>
      <c r="AJ206">
        <v>2167.2649999999999</v>
      </c>
      <c r="AK206">
        <v>2205.3200000000002</v>
      </c>
      <c r="AL206">
        <v>2228.7350000000001</v>
      </c>
      <c r="AM206">
        <v>2157.0050000000001</v>
      </c>
      <c r="AN206">
        <v>2159.6550000000002</v>
      </c>
      <c r="AO206">
        <v>2142.84</v>
      </c>
      <c r="AP206">
        <v>1999.4949999999999</v>
      </c>
      <c r="AQ206">
        <v>1778.38</v>
      </c>
      <c r="AR206">
        <v>1523.32</v>
      </c>
      <c r="AS206">
        <v>1370.645</v>
      </c>
      <c r="AT206">
        <v>70.964286000000001</v>
      </c>
      <c r="AU206">
        <v>72.178571000000005</v>
      </c>
      <c r="AV206">
        <v>73.428571000000005</v>
      </c>
      <c r="AW206">
        <v>73.785713999999999</v>
      </c>
      <c r="AX206">
        <v>74.464286000000001</v>
      </c>
      <c r="AY206">
        <v>74.75</v>
      </c>
      <c r="AZ206">
        <v>75.703297000000006</v>
      </c>
      <c r="BA206">
        <v>76.18544</v>
      </c>
      <c r="BB206">
        <v>74.928571000000005</v>
      </c>
      <c r="BC206">
        <v>73.321428999999995</v>
      </c>
      <c r="BD206">
        <v>72.964286000000001</v>
      </c>
      <c r="BE206">
        <v>72.035713999999999</v>
      </c>
      <c r="BF206">
        <v>70.5</v>
      </c>
      <c r="BG206">
        <v>70.464286000000001</v>
      </c>
      <c r="BH206">
        <v>69.642857000000006</v>
      </c>
      <c r="BI206">
        <v>68.071428999999995</v>
      </c>
      <c r="BJ206">
        <v>68.357142999999994</v>
      </c>
      <c r="BK206">
        <v>68.321428999999995</v>
      </c>
      <c r="BL206">
        <v>67.75</v>
      </c>
      <c r="BM206">
        <v>68.071428999999995</v>
      </c>
      <c r="BN206">
        <v>68.178571000000005</v>
      </c>
      <c r="BO206">
        <v>68.535713999999999</v>
      </c>
      <c r="BP206">
        <v>69.25</v>
      </c>
      <c r="BQ206">
        <v>70.214286000000001</v>
      </c>
      <c r="BR206">
        <v>3.6616620000000002</v>
      </c>
      <c r="BS206">
        <v>5.7699879999999997</v>
      </c>
      <c r="BT206">
        <v>-1.4590369999999999</v>
      </c>
      <c r="BU206">
        <v>7.9819880000000003</v>
      </c>
      <c r="BV206">
        <v>-4.7161720000000003</v>
      </c>
      <c r="BW206">
        <v>-20.712879999999998</v>
      </c>
      <c r="BX206">
        <v>8.5007459999999995</v>
      </c>
      <c r="BY206">
        <v>-13.533379999999999</v>
      </c>
      <c r="BZ206">
        <v>0.67888550000000003</v>
      </c>
      <c r="CA206">
        <v>10.21504</v>
      </c>
      <c r="CB206">
        <v>13.15803</v>
      </c>
      <c r="CC206">
        <v>9.1350169999999995</v>
      </c>
      <c r="CD206">
        <v>6.3942160000000001</v>
      </c>
      <c r="CE206">
        <v>-29.795719999999999</v>
      </c>
      <c r="CF206">
        <v>-41.110990000000001</v>
      </c>
      <c r="CG206">
        <v>-44.39846</v>
      </c>
      <c r="CH206">
        <v>-38.460920000000002</v>
      </c>
      <c r="CI206">
        <v>62.11007</v>
      </c>
      <c r="CJ206">
        <v>13.24006</v>
      </c>
      <c r="CK206">
        <v>-70.189160000000001</v>
      </c>
      <c r="CL206">
        <v>-47.05321</v>
      </c>
      <c r="CM206">
        <v>-12.4564</v>
      </c>
      <c r="CN206">
        <v>-3.9148160000000001</v>
      </c>
      <c r="CO206">
        <v>12.59995</v>
      </c>
      <c r="CP206">
        <v>20.609850000000002</v>
      </c>
      <c r="CQ206">
        <v>23.391259999999999</v>
      </c>
      <c r="CR206">
        <v>12.480980000000001</v>
      </c>
      <c r="CS206">
        <v>14.658939999999999</v>
      </c>
      <c r="CT206">
        <v>11.37604</v>
      </c>
      <c r="CU206">
        <v>18.099080000000001</v>
      </c>
      <c r="CV206">
        <v>21.886130000000001</v>
      </c>
      <c r="CW206">
        <v>21.172319999999999</v>
      </c>
      <c r="CX206">
        <v>25.790150000000001</v>
      </c>
      <c r="CY206">
        <v>26.240870000000001</v>
      </c>
      <c r="CZ206">
        <v>17.003250000000001</v>
      </c>
      <c r="DA206">
        <v>12.55043</v>
      </c>
      <c r="DB206">
        <v>12.01638</v>
      </c>
      <c r="DC206">
        <v>16.096920000000001</v>
      </c>
      <c r="DD206">
        <v>32.299939999999999</v>
      </c>
      <c r="DE206">
        <v>42.824860000000001</v>
      </c>
      <c r="DF206">
        <v>45.728140000000003</v>
      </c>
      <c r="DG206">
        <v>40.581879999999998</v>
      </c>
      <c r="DH206">
        <v>37.535249999999998</v>
      </c>
      <c r="DI206">
        <v>34.601289999999999</v>
      </c>
      <c r="DJ206">
        <v>33.201740000000001</v>
      </c>
      <c r="DK206">
        <v>11.42187</v>
      </c>
      <c r="DL206">
        <v>5.7157999999999998</v>
      </c>
      <c r="DM206">
        <v>7.2340119999999999</v>
      </c>
      <c r="DN206">
        <v>18</v>
      </c>
      <c r="DO206">
        <v>21</v>
      </c>
      <c r="DP206">
        <v>28</v>
      </c>
      <c r="DQ206">
        <v>0.35382069999999999</v>
      </c>
      <c r="DR206">
        <v>0.35382073000000003</v>
      </c>
    </row>
    <row r="207" spans="1:122" hidden="1" x14ac:dyDescent="0.3">
      <c r="A207" t="str">
        <f t="shared" si="4"/>
        <v>Industry_Type-7. Institutional/Government_All Day Ahead and Day Of_45154_18-21</v>
      </c>
      <c r="B207" t="s">
        <v>49</v>
      </c>
      <c r="C207" t="s">
        <v>180</v>
      </c>
      <c r="D207" t="s">
        <v>48</v>
      </c>
      <c r="E207" t="s">
        <v>48</v>
      </c>
      <c r="F207" t="s">
        <v>30</v>
      </c>
      <c r="G207" t="s">
        <v>84</v>
      </c>
      <c r="H207" t="s">
        <v>48</v>
      </c>
      <c r="I207" t="s">
        <v>48</v>
      </c>
      <c r="J207" t="s">
        <v>48</v>
      </c>
      <c r="K207" t="s">
        <v>171</v>
      </c>
      <c r="L207" s="22">
        <v>45154</v>
      </c>
      <c r="M207" s="25">
        <v>18</v>
      </c>
      <c r="N207">
        <v>21</v>
      </c>
      <c r="O207">
        <v>28</v>
      </c>
      <c r="P207">
        <v>28</v>
      </c>
      <c r="Q207">
        <v>2</v>
      </c>
      <c r="R207">
        <v>0</v>
      </c>
      <c r="S207">
        <v>0</v>
      </c>
      <c r="T207">
        <v>0</v>
      </c>
      <c r="U207">
        <v>0</v>
      </c>
      <c r="V207">
        <v>1236.6849999999999</v>
      </c>
      <c r="W207">
        <v>1137.6199999999999</v>
      </c>
      <c r="X207">
        <v>1078.48</v>
      </c>
      <c r="Y207">
        <v>1071.7</v>
      </c>
      <c r="Z207">
        <v>1158.4549999999999</v>
      </c>
      <c r="AA207">
        <v>1398.56</v>
      </c>
      <c r="AB207">
        <v>1444.0050000000001</v>
      </c>
      <c r="AC207">
        <v>1551.5350000000001</v>
      </c>
      <c r="AD207">
        <v>1655.0250000000001</v>
      </c>
      <c r="AE207">
        <v>1870.08</v>
      </c>
      <c r="AF207">
        <v>2091.5300000000002</v>
      </c>
      <c r="AG207">
        <v>2164.895</v>
      </c>
      <c r="AH207">
        <v>2213.125</v>
      </c>
      <c r="AI207">
        <v>2221.37</v>
      </c>
      <c r="AJ207">
        <v>2277.9050000000002</v>
      </c>
      <c r="AK207">
        <v>2305.085</v>
      </c>
      <c r="AL207">
        <v>2407.7849999999999</v>
      </c>
      <c r="AM207">
        <v>1972.2249999999999</v>
      </c>
      <c r="AN207">
        <v>2053.34</v>
      </c>
      <c r="AO207">
        <v>1985.885</v>
      </c>
      <c r="AP207">
        <v>1878.9849999999999</v>
      </c>
      <c r="AQ207">
        <v>1988.18</v>
      </c>
      <c r="AR207">
        <v>1586.67</v>
      </c>
      <c r="AS207">
        <v>1435.0350000000001</v>
      </c>
      <c r="AT207">
        <v>73.803571000000005</v>
      </c>
      <c r="AU207">
        <v>76.482142999999994</v>
      </c>
      <c r="AV207">
        <v>77.107142999999994</v>
      </c>
      <c r="AW207">
        <v>77.392857000000006</v>
      </c>
      <c r="AX207">
        <v>78.714286000000001</v>
      </c>
      <c r="AY207">
        <v>78.5</v>
      </c>
      <c r="AZ207">
        <v>79.178571000000005</v>
      </c>
      <c r="BA207">
        <v>79.25</v>
      </c>
      <c r="BB207">
        <v>76.607142999999994</v>
      </c>
      <c r="BC207">
        <v>75.785713999999999</v>
      </c>
      <c r="BD207">
        <v>74.214286000000001</v>
      </c>
      <c r="BE207">
        <v>73.982142999999994</v>
      </c>
      <c r="BF207">
        <v>73</v>
      </c>
      <c r="BG207">
        <v>71.900974000000005</v>
      </c>
      <c r="BH207">
        <v>70.892857000000006</v>
      </c>
      <c r="BI207">
        <v>69.571428999999995</v>
      </c>
      <c r="BJ207">
        <v>69.233082999999993</v>
      </c>
      <c r="BK207">
        <v>69.410713999999999</v>
      </c>
      <c r="BL207">
        <v>69.114011000000005</v>
      </c>
      <c r="BM207">
        <v>69.5</v>
      </c>
      <c r="BN207">
        <v>69.928571000000005</v>
      </c>
      <c r="BO207">
        <v>70.75</v>
      </c>
      <c r="BP207">
        <v>72.214286000000001</v>
      </c>
      <c r="BQ207">
        <v>73.785713999999999</v>
      </c>
      <c r="BR207">
        <v>19.964759999999998</v>
      </c>
      <c r="BS207">
        <v>36.288849999999996</v>
      </c>
      <c r="BT207">
        <v>27.65427</v>
      </c>
      <c r="BU207">
        <v>15.97109</v>
      </c>
      <c r="BV207">
        <v>1.0963229999999999</v>
      </c>
      <c r="BW207">
        <v>14.27242</v>
      </c>
      <c r="BX207">
        <v>5.0994650000000004</v>
      </c>
      <c r="BY207">
        <v>-19.005099999999999</v>
      </c>
      <c r="BZ207">
        <v>-0.62931009999999998</v>
      </c>
      <c r="CA207">
        <v>2.1875260000000001</v>
      </c>
      <c r="CB207">
        <v>-30.060479999999998</v>
      </c>
      <c r="CC207">
        <v>-4.8379600000000002E-2</v>
      </c>
      <c r="CD207">
        <v>10.154030000000001</v>
      </c>
      <c r="CE207">
        <v>20.05884</v>
      </c>
      <c r="CF207">
        <v>-12.18834</v>
      </c>
      <c r="CG207">
        <v>2.327353</v>
      </c>
      <c r="CH207">
        <v>-69.484250000000003</v>
      </c>
      <c r="CI207">
        <v>391.92599999999999</v>
      </c>
      <c r="CJ207">
        <v>249.00700000000001</v>
      </c>
      <c r="CK207">
        <v>219.30840000000001</v>
      </c>
      <c r="CL207">
        <v>205.28749999999999</v>
      </c>
      <c r="CM207">
        <v>-88.269369999999995</v>
      </c>
      <c r="CN207">
        <v>39.283450000000002</v>
      </c>
      <c r="CO207">
        <v>48.16422</v>
      </c>
      <c r="CP207">
        <v>22.442029999999999</v>
      </c>
      <c r="CQ207">
        <v>32.258960000000002</v>
      </c>
      <c r="CR207">
        <v>13.659190000000001</v>
      </c>
      <c r="CS207">
        <v>15.723459999999999</v>
      </c>
      <c r="CT207">
        <v>12.57212</v>
      </c>
      <c r="CU207">
        <v>20.112590000000001</v>
      </c>
      <c r="CV207">
        <v>20.180430000000001</v>
      </c>
      <c r="CW207">
        <v>20.587949999999999</v>
      </c>
      <c r="CX207">
        <v>26.01679</v>
      </c>
      <c r="CY207">
        <v>35.15175</v>
      </c>
      <c r="CZ207">
        <v>24.334150000000001</v>
      </c>
      <c r="DA207">
        <v>16.829339999999998</v>
      </c>
      <c r="DB207">
        <v>15.457229999999999</v>
      </c>
      <c r="DC207">
        <v>17.656770000000002</v>
      </c>
      <c r="DD207">
        <v>36.302810000000001</v>
      </c>
      <c r="DE207">
        <v>49.663429999999998</v>
      </c>
      <c r="DF207">
        <v>54.771569999999997</v>
      </c>
      <c r="DG207">
        <v>50.090249999999997</v>
      </c>
      <c r="DH207">
        <v>63.448129999999999</v>
      </c>
      <c r="DI207">
        <v>50.53425</v>
      </c>
      <c r="DJ207">
        <v>46.225389999999997</v>
      </c>
      <c r="DK207">
        <v>14.98892</v>
      </c>
      <c r="DL207">
        <v>6.8249940000000002</v>
      </c>
      <c r="DM207">
        <v>8.2801340000000003</v>
      </c>
      <c r="DN207">
        <v>18</v>
      </c>
      <c r="DO207">
        <v>21</v>
      </c>
      <c r="DP207">
        <v>28</v>
      </c>
      <c r="DQ207">
        <v>0.35382069999999999</v>
      </c>
      <c r="DR207">
        <v>0.35382073000000003</v>
      </c>
    </row>
    <row r="208" spans="1:122" x14ac:dyDescent="0.3">
      <c r="A208" t="str">
        <f t="shared" si="4"/>
        <v>Industry_Type-7. Institutional/Government_All Day Ahead and Day Of_45166_19-20</v>
      </c>
      <c r="B208" t="s">
        <v>49</v>
      </c>
      <c r="C208" t="s">
        <v>180</v>
      </c>
      <c r="D208" t="s">
        <v>48</v>
      </c>
      <c r="E208" t="s">
        <v>48</v>
      </c>
      <c r="F208" t="s">
        <v>30</v>
      </c>
      <c r="G208" t="s">
        <v>84</v>
      </c>
      <c r="H208" t="s">
        <v>48</v>
      </c>
      <c r="I208" t="s">
        <v>48</v>
      </c>
      <c r="J208" t="s">
        <v>48</v>
      </c>
      <c r="K208" t="s">
        <v>171</v>
      </c>
      <c r="L208" s="22">
        <v>45166</v>
      </c>
      <c r="M208" s="25">
        <v>19</v>
      </c>
      <c r="N208">
        <v>20</v>
      </c>
      <c r="Q208">
        <v>1</v>
      </c>
      <c r="R208">
        <v>1</v>
      </c>
      <c r="S208">
        <v>0</v>
      </c>
      <c r="T208">
        <v>1</v>
      </c>
      <c r="U208">
        <v>0</v>
      </c>
      <c r="AT208">
        <v>70</v>
      </c>
      <c r="AU208">
        <v>69</v>
      </c>
      <c r="AV208">
        <v>69</v>
      </c>
      <c r="AW208">
        <v>68</v>
      </c>
      <c r="AX208">
        <v>70</v>
      </c>
      <c r="AY208">
        <v>73</v>
      </c>
      <c r="AZ208">
        <v>79</v>
      </c>
      <c r="BA208">
        <v>85</v>
      </c>
      <c r="BB208">
        <v>90</v>
      </c>
      <c r="BC208">
        <v>90</v>
      </c>
      <c r="BD208">
        <v>90</v>
      </c>
      <c r="BE208">
        <v>93</v>
      </c>
      <c r="BF208">
        <v>92</v>
      </c>
      <c r="BG208">
        <v>91</v>
      </c>
      <c r="BH208">
        <v>91</v>
      </c>
      <c r="BI208">
        <v>88</v>
      </c>
      <c r="BJ208">
        <v>80</v>
      </c>
      <c r="BK208">
        <v>78</v>
      </c>
      <c r="BL208">
        <v>78</v>
      </c>
      <c r="BM208">
        <v>77</v>
      </c>
      <c r="BN208">
        <v>72</v>
      </c>
      <c r="BO208">
        <v>72</v>
      </c>
      <c r="BP208">
        <v>71</v>
      </c>
      <c r="BQ208">
        <v>70</v>
      </c>
      <c r="DN208">
        <v>19</v>
      </c>
      <c r="DO208">
        <v>20</v>
      </c>
    </row>
    <row r="209" spans="1:122" x14ac:dyDescent="0.3">
      <c r="A209" t="str">
        <f t="shared" si="4"/>
        <v>OtherDR-CBP Only_All Day Ahead and Day Of_45134_20-21</v>
      </c>
      <c r="B209" t="s">
        <v>49</v>
      </c>
      <c r="C209" t="s">
        <v>230</v>
      </c>
      <c r="D209" t="s">
        <v>48</v>
      </c>
      <c r="E209" t="s">
        <v>48</v>
      </c>
      <c r="F209" t="s">
        <v>48</v>
      </c>
      <c r="G209" t="s">
        <v>84</v>
      </c>
      <c r="H209" t="s">
        <v>231</v>
      </c>
      <c r="I209" t="s">
        <v>48</v>
      </c>
      <c r="J209" t="s">
        <v>48</v>
      </c>
      <c r="K209" t="s">
        <v>171</v>
      </c>
      <c r="L209" s="22">
        <v>45134</v>
      </c>
      <c r="M209" s="25">
        <v>20</v>
      </c>
      <c r="N209">
        <v>21</v>
      </c>
      <c r="Q209">
        <v>1</v>
      </c>
      <c r="R209">
        <v>1</v>
      </c>
      <c r="S209">
        <v>0</v>
      </c>
      <c r="T209">
        <v>1</v>
      </c>
      <c r="U209">
        <v>0</v>
      </c>
      <c r="AT209">
        <v>81</v>
      </c>
      <c r="AU209">
        <v>86</v>
      </c>
      <c r="AV209">
        <v>91</v>
      </c>
      <c r="AW209">
        <v>93</v>
      </c>
      <c r="AX209">
        <v>90</v>
      </c>
      <c r="AY209">
        <v>88</v>
      </c>
      <c r="AZ209">
        <v>84</v>
      </c>
      <c r="BA209">
        <v>82</v>
      </c>
      <c r="BB209">
        <v>79</v>
      </c>
      <c r="BC209">
        <v>75</v>
      </c>
      <c r="BD209">
        <v>73</v>
      </c>
      <c r="BE209">
        <v>72</v>
      </c>
      <c r="BF209">
        <v>70</v>
      </c>
      <c r="BG209">
        <v>73</v>
      </c>
      <c r="BH209">
        <v>72</v>
      </c>
      <c r="BI209">
        <v>72</v>
      </c>
      <c r="BJ209">
        <v>70</v>
      </c>
      <c r="BK209">
        <v>68</v>
      </c>
      <c r="BL209">
        <v>66</v>
      </c>
      <c r="BM209">
        <v>66</v>
      </c>
      <c r="BN209">
        <v>68</v>
      </c>
      <c r="BO209">
        <v>68</v>
      </c>
      <c r="BP209">
        <v>72</v>
      </c>
      <c r="BQ209">
        <v>75</v>
      </c>
      <c r="DN209">
        <v>20</v>
      </c>
      <c r="DO209">
        <v>21</v>
      </c>
    </row>
    <row r="210" spans="1:122" x14ac:dyDescent="0.3">
      <c r="A210" t="str">
        <f t="shared" si="4"/>
        <v>OtherDR-CBP Only_All Day Ahead and Day Of_45135_20-21</v>
      </c>
      <c r="B210" t="s">
        <v>49</v>
      </c>
      <c r="C210" t="s">
        <v>230</v>
      </c>
      <c r="D210" t="s">
        <v>48</v>
      </c>
      <c r="E210" t="s">
        <v>48</v>
      </c>
      <c r="F210" t="s">
        <v>48</v>
      </c>
      <c r="G210" t="s">
        <v>84</v>
      </c>
      <c r="H210" t="s">
        <v>231</v>
      </c>
      <c r="I210" t="s">
        <v>48</v>
      </c>
      <c r="J210" t="s">
        <v>48</v>
      </c>
      <c r="K210" t="s">
        <v>171</v>
      </c>
      <c r="L210" s="22">
        <v>45135</v>
      </c>
      <c r="M210" s="25">
        <v>20</v>
      </c>
      <c r="N210">
        <v>21</v>
      </c>
      <c r="Q210">
        <v>1</v>
      </c>
      <c r="R210">
        <v>1</v>
      </c>
      <c r="S210">
        <v>0</v>
      </c>
      <c r="T210">
        <v>1</v>
      </c>
      <c r="U210">
        <v>0</v>
      </c>
      <c r="AT210">
        <v>77</v>
      </c>
      <c r="AU210">
        <v>82</v>
      </c>
      <c r="AV210">
        <v>82</v>
      </c>
      <c r="AW210">
        <v>77</v>
      </c>
      <c r="AX210">
        <v>79</v>
      </c>
      <c r="AY210">
        <v>79</v>
      </c>
      <c r="AZ210">
        <v>82</v>
      </c>
      <c r="BA210">
        <v>82</v>
      </c>
      <c r="BB210">
        <v>84</v>
      </c>
      <c r="BC210">
        <v>81</v>
      </c>
      <c r="BD210">
        <v>79</v>
      </c>
      <c r="BE210">
        <v>75</v>
      </c>
      <c r="BF210">
        <v>72</v>
      </c>
      <c r="BG210">
        <v>68</v>
      </c>
      <c r="BH210">
        <v>68</v>
      </c>
      <c r="BI210">
        <v>68</v>
      </c>
      <c r="BJ210">
        <v>68</v>
      </c>
      <c r="BK210">
        <v>66</v>
      </c>
      <c r="BL210">
        <v>66</v>
      </c>
      <c r="BM210">
        <v>66</v>
      </c>
      <c r="BN210">
        <v>64</v>
      </c>
      <c r="BO210">
        <v>66</v>
      </c>
      <c r="BP210">
        <v>70</v>
      </c>
      <c r="BQ210">
        <v>72</v>
      </c>
      <c r="DN210">
        <v>20</v>
      </c>
      <c r="DO210">
        <v>21</v>
      </c>
    </row>
    <row r="211" spans="1:122" x14ac:dyDescent="0.3">
      <c r="A211" t="str">
        <f t="shared" si="4"/>
        <v>OtherDR-CBP Only_All Day Ahead and Day Of_45153_18-19</v>
      </c>
      <c r="B211" t="s">
        <v>49</v>
      </c>
      <c r="C211" t="s">
        <v>230</v>
      </c>
      <c r="D211" t="s">
        <v>48</v>
      </c>
      <c r="E211" t="s">
        <v>48</v>
      </c>
      <c r="F211" t="s">
        <v>48</v>
      </c>
      <c r="G211" t="s">
        <v>84</v>
      </c>
      <c r="H211" t="s">
        <v>231</v>
      </c>
      <c r="I211" t="s">
        <v>48</v>
      </c>
      <c r="J211" t="s">
        <v>48</v>
      </c>
      <c r="K211" t="s">
        <v>171</v>
      </c>
      <c r="L211" s="22">
        <v>45153</v>
      </c>
      <c r="M211" s="25">
        <v>18</v>
      </c>
      <c r="N211">
        <v>19</v>
      </c>
      <c r="Q211">
        <v>2</v>
      </c>
      <c r="R211">
        <v>1</v>
      </c>
      <c r="S211">
        <v>0</v>
      </c>
      <c r="T211">
        <v>1</v>
      </c>
      <c r="U211" s="16">
        <v>0</v>
      </c>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v>73.5</v>
      </c>
      <c r="AU211" s="16">
        <v>73.25</v>
      </c>
      <c r="AV211" s="16">
        <v>73.25</v>
      </c>
      <c r="AW211" s="16">
        <v>72</v>
      </c>
      <c r="AX211" s="16">
        <v>72.5</v>
      </c>
      <c r="AY211" s="16">
        <v>72.75</v>
      </c>
      <c r="AZ211" s="16">
        <v>73.25</v>
      </c>
      <c r="BA211" s="16">
        <v>74.75</v>
      </c>
      <c r="BB211" s="16">
        <v>75.25</v>
      </c>
      <c r="BC211" s="16">
        <v>73.25</v>
      </c>
      <c r="BD211" s="16">
        <v>73</v>
      </c>
      <c r="BE211" s="16">
        <v>72</v>
      </c>
      <c r="BF211" s="16">
        <v>70.75</v>
      </c>
      <c r="BG211" s="16">
        <v>71</v>
      </c>
      <c r="BH211" s="16">
        <v>69</v>
      </c>
      <c r="BI211" s="16">
        <v>68</v>
      </c>
      <c r="BJ211" s="16">
        <v>68</v>
      </c>
      <c r="BK211" s="16">
        <v>68.5</v>
      </c>
      <c r="BL211" s="16">
        <v>68.5</v>
      </c>
      <c r="BM211" s="16">
        <v>69.25</v>
      </c>
      <c r="BN211" s="16">
        <v>70.5</v>
      </c>
      <c r="BO211" s="16">
        <v>71.75</v>
      </c>
      <c r="BP211" s="16">
        <v>72.5</v>
      </c>
      <c r="BQ211" s="16">
        <v>73</v>
      </c>
      <c r="BR211" s="16"/>
      <c r="BS211" s="16"/>
      <c r="BT211" s="16"/>
      <c r="BU211" s="16"/>
      <c r="BV211" s="16"/>
      <c r="BW211" s="16"/>
      <c r="BX211" s="16"/>
      <c r="BY211" s="16"/>
      <c r="BZ211" s="16"/>
      <c r="CA211" s="16"/>
      <c r="CB211" s="16"/>
      <c r="CC211" s="16"/>
      <c r="CD211" s="16"/>
      <c r="CE211" s="16"/>
      <c r="CF211" s="16"/>
      <c r="CG211" s="16"/>
      <c r="CH211" s="16"/>
      <c r="CI211" s="16"/>
      <c r="CJ211" s="16"/>
      <c r="CK211" s="16"/>
      <c r="CL211" s="16"/>
      <c r="CM211" s="16"/>
      <c r="CN211" s="16"/>
      <c r="CO211" s="16"/>
      <c r="CP211" s="16"/>
      <c r="CQ211" s="16"/>
      <c r="CR211" s="16"/>
      <c r="CS211" s="16"/>
      <c r="CT211" s="16"/>
      <c r="CU211" s="16"/>
      <c r="CV211" s="16"/>
      <c r="CW211" s="16"/>
      <c r="CX211" s="16"/>
      <c r="CY211" s="16"/>
      <c r="CZ211" s="16"/>
      <c r="DA211" s="16"/>
      <c r="DB211" s="16"/>
      <c r="DC211" s="16"/>
      <c r="DD211" s="16"/>
      <c r="DE211" s="16"/>
      <c r="DF211" s="16"/>
      <c r="DG211" s="16"/>
      <c r="DH211" s="16"/>
      <c r="DI211" s="16"/>
      <c r="DJ211" s="16"/>
      <c r="DK211" s="16"/>
      <c r="DL211" s="16"/>
      <c r="DM211" s="16"/>
      <c r="DN211" s="16">
        <v>18</v>
      </c>
      <c r="DO211" s="16">
        <v>20</v>
      </c>
      <c r="DP211" s="16"/>
      <c r="DQ211" s="16"/>
    </row>
    <row r="212" spans="1:122" x14ac:dyDescent="0.3">
      <c r="A212" t="str">
        <f t="shared" si="4"/>
        <v>OtherDR-CBP Only_All Day Ahead and Day Of_45154_18-21</v>
      </c>
      <c r="B212" t="s">
        <v>49</v>
      </c>
      <c r="C212" t="s">
        <v>230</v>
      </c>
      <c r="D212" t="s">
        <v>48</v>
      </c>
      <c r="E212" t="s">
        <v>48</v>
      </c>
      <c r="F212" t="s">
        <v>48</v>
      </c>
      <c r="G212" t="s">
        <v>84</v>
      </c>
      <c r="H212" t="s">
        <v>231</v>
      </c>
      <c r="I212" t="s">
        <v>48</v>
      </c>
      <c r="J212" t="s">
        <v>48</v>
      </c>
      <c r="K212" t="s">
        <v>171</v>
      </c>
      <c r="L212" s="22">
        <v>45154</v>
      </c>
      <c r="M212" s="25">
        <v>18</v>
      </c>
      <c r="N212">
        <v>21</v>
      </c>
      <c r="Q212">
        <v>2</v>
      </c>
      <c r="R212">
        <v>1</v>
      </c>
      <c r="S212">
        <v>0</v>
      </c>
      <c r="T212">
        <v>1</v>
      </c>
      <c r="U212" s="16">
        <v>0</v>
      </c>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v>74.25</v>
      </c>
      <c r="AU212" s="16">
        <v>74.75</v>
      </c>
      <c r="AV212" s="16">
        <v>74.75</v>
      </c>
      <c r="AW212" s="16">
        <v>75.25</v>
      </c>
      <c r="AX212" s="16">
        <v>77.5</v>
      </c>
      <c r="AY212" s="16">
        <v>77.25</v>
      </c>
      <c r="AZ212" s="16">
        <v>77.5</v>
      </c>
      <c r="BA212" s="16">
        <v>78</v>
      </c>
      <c r="BB212" s="16">
        <v>76.5</v>
      </c>
      <c r="BC212" s="16">
        <v>76.75</v>
      </c>
      <c r="BD212" s="16">
        <v>74.5</v>
      </c>
      <c r="BE212" s="16">
        <v>74.125</v>
      </c>
      <c r="BF212" s="16">
        <v>74.5</v>
      </c>
      <c r="BG212" s="16">
        <v>72.5</v>
      </c>
      <c r="BH212" s="16">
        <v>70.75</v>
      </c>
      <c r="BI212" s="16">
        <v>70.25</v>
      </c>
      <c r="BJ212" s="16">
        <v>69.5</v>
      </c>
      <c r="BK212" s="16">
        <v>17</v>
      </c>
      <c r="BL212" s="16">
        <v>69.25</v>
      </c>
      <c r="BM212" s="16">
        <v>70.75</v>
      </c>
      <c r="BN212" s="16">
        <v>72.25</v>
      </c>
      <c r="BO212" s="16">
        <v>74.5</v>
      </c>
      <c r="BP212" s="16">
        <v>74.5</v>
      </c>
      <c r="BQ212" s="16">
        <v>74.5</v>
      </c>
      <c r="BR212" s="16"/>
      <c r="BS212" s="16"/>
      <c r="BT212" s="16"/>
      <c r="BU212" s="16"/>
      <c r="BV212" s="16"/>
      <c r="BW212" s="16"/>
      <c r="BX212" s="16"/>
      <c r="BY212" s="16"/>
      <c r="BZ212" s="16"/>
      <c r="CA212" s="16"/>
      <c r="CB212" s="16"/>
      <c r="CC212" s="16"/>
      <c r="CD212" s="16"/>
      <c r="CE212" s="16"/>
      <c r="CF212" s="16"/>
      <c r="CG212" s="16"/>
      <c r="CH212" s="16"/>
      <c r="CI212" s="16"/>
      <c r="CJ212" s="16"/>
      <c r="CK212" s="16"/>
      <c r="CL212" s="16"/>
      <c r="CM212" s="16"/>
      <c r="CN212" s="16"/>
      <c r="CO212" s="16"/>
      <c r="CP212" s="16"/>
      <c r="CQ212" s="16"/>
      <c r="CR212" s="16"/>
      <c r="CS212" s="16"/>
      <c r="CT212" s="16"/>
      <c r="CU212" s="16"/>
      <c r="CV212" s="16"/>
      <c r="CW212" s="16"/>
      <c r="CX212" s="16"/>
      <c r="CY212" s="16"/>
      <c r="CZ212" s="16"/>
      <c r="DA212" s="16"/>
      <c r="DB212" s="16"/>
      <c r="DC212" s="16"/>
      <c r="DD212" s="16"/>
      <c r="DE212" s="16"/>
      <c r="DF212" s="16"/>
      <c r="DG212" s="16"/>
      <c r="DH212" s="16"/>
      <c r="DI212" s="16"/>
      <c r="DJ212" s="16"/>
      <c r="DK212" s="16"/>
      <c r="DL212" s="16"/>
      <c r="DM212" s="16"/>
      <c r="DN212" s="16">
        <v>18</v>
      </c>
      <c r="DO212" s="16">
        <v>21</v>
      </c>
      <c r="DP212" s="16"/>
      <c r="DQ212" s="16"/>
    </row>
    <row r="213" spans="1:122" x14ac:dyDescent="0.3">
      <c r="A213" t="str">
        <f t="shared" si="4"/>
        <v>OtherDR-CBP Only_All Day Ahead and Day Of_45166_19-20</v>
      </c>
      <c r="B213" t="s">
        <v>49</v>
      </c>
      <c r="C213" t="s">
        <v>230</v>
      </c>
      <c r="D213" t="s">
        <v>48</v>
      </c>
      <c r="E213" t="s">
        <v>48</v>
      </c>
      <c r="F213" t="s">
        <v>48</v>
      </c>
      <c r="G213" t="s">
        <v>84</v>
      </c>
      <c r="H213" t="s">
        <v>231</v>
      </c>
      <c r="I213" t="s">
        <v>48</v>
      </c>
      <c r="J213" t="s">
        <v>48</v>
      </c>
      <c r="K213" t="s">
        <v>171</v>
      </c>
      <c r="L213" s="22">
        <v>45166</v>
      </c>
      <c r="M213" s="25">
        <v>19</v>
      </c>
      <c r="N213">
        <v>20</v>
      </c>
      <c r="Q213">
        <v>1</v>
      </c>
      <c r="R213">
        <v>1</v>
      </c>
      <c r="S213">
        <v>0</v>
      </c>
      <c r="T213">
        <v>1</v>
      </c>
      <c r="U213" s="16">
        <v>0</v>
      </c>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v>100</v>
      </c>
      <c r="AU213" s="16">
        <v>99</v>
      </c>
      <c r="AV213" s="16">
        <v>97</v>
      </c>
      <c r="AW213" s="16">
        <v>97</v>
      </c>
      <c r="AX213" s="16">
        <v>93</v>
      </c>
      <c r="AY213" s="16">
        <v>90</v>
      </c>
      <c r="AZ213" s="16">
        <v>84</v>
      </c>
      <c r="BA213" s="16">
        <v>81</v>
      </c>
      <c r="BB213" s="16">
        <v>77</v>
      </c>
      <c r="BC213" s="16">
        <v>73</v>
      </c>
      <c r="BD213" s="16">
        <v>72</v>
      </c>
      <c r="BE213" s="16">
        <v>70</v>
      </c>
      <c r="BF213" s="16">
        <v>70</v>
      </c>
      <c r="BG213" s="16">
        <v>68</v>
      </c>
      <c r="BH213" s="16">
        <v>66</v>
      </c>
      <c r="BI213" s="16">
        <v>68</v>
      </c>
      <c r="BJ213" s="16">
        <v>66</v>
      </c>
      <c r="BK213" s="16">
        <v>66</v>
      </c>
      <c r="BL213" s="16">
        <v>70</v>
      </c>
      <c r="BM213" s="16">
        <v>75</v>
      </c>
      <c r="BN213" s="16">
        <v>84</v>
      </c>
      <c r="BO213" s="16">
        <v>91</v>
      </c>
      <c r="BP213" s="16">
        <v>97</v>
      </c>
      <c r="BQ213" s="16">
        <v>100</v>
      </c>
      <c r="BR213" s="16"/>
      <c r="BS213" s="16"/>
      <c r="BT213" s="16"/>
      <c r="BU213" s="16"/>
      <c r="BV213" s="16"/>
      <c r="BW213" s="16"/>
      <c r="BX213" s="16"/>
      <c r="BY213" s="16"/>
      <c r="BZ213" s="16"/>
      <c r="CA213" s="16"/>
      <c r="CB213" s="16"/>
      <c r="CC213" s="16"/>
      <c r="CD213" s="16"/>
      <c r="CE213" s="16"/>
      <c r="CF213" s="16"/>
      <c r="CG213" s="16"/>
      <c r="CH213" s="16"/>
      <c r="CI213" s="16"/>
      <c r="CJ213" s="16"/>
      <c r="CK213" s="16"/>
      <c r="CL213" s="16"/>
      <c r="CM213" s="16"/>
      <c r="CN213" s="16"/>
      <c r="CO213" s="16"/>
      <c r="CP213" s="16"/>
      <c r="CQ213" s="16"/>
      <c r="CR213" s="16"/>
      <c r="CS213" s="16"/>
      <c r="CT213" s="16"/>
      <c r="CU213" s="16"/>
      <c r="CV213" s="16"/>
      <c r="CW213" s="16"/>
      <c r="CX213" s="16"/>
      <c r="CY213" s="16"/>
      <c r="CZ213" s="16"/>
      <c r="DA213" s="16"/>
      <c r="DB213" s="16"/>
      <c r="DC213" s="16"/>
      <c r="DD213" s="16"/>
      <c r="DE213" s="16"/>
      <c r="DF213" s="16"/>
      <c r="DG213" s="16"/>
      <c r="DH213" s="16"/>
      <c r="DI213" s="16"/>
      <c r="DJ213" s="16"/>
      <c r="DK213" s="16"/>
      <c r="DL213" s="16"/>
      <c r="DM213" s="16"/>
      <c r="DN213" s="16">
        <v>19</v>
      </c>
      <c r="DO213" s="16">
        <v>20</v>
      </c>
      <c r="DP213" s="16"/>
      <c r="DQ213" s="16"/>
    </row>
    <row r="214" spans="1:122" hidden="1" x14ac:dyDescent="0.3">
      <c r="A214" t="str">
        <f t="shared" si="4"/>
        <v>OtherDR-CBP and ELRP_All Day Ahead and Day Of_45134_20-21</v>
      </c>
      <c r="B214" t="s">
        <v>49</v>
      </c>
      <c r="C214" t="s">
        <v>232</v>
      </c>
      <c r="D214" t="s">
        <v>48</v>
      </c>
      <c r="E214" t="s">
        <v>48</v>
      </c>
      <c r="F214" t="s">
        <v>48</v>
      </c>
      <c r="G214" t="s">
        <v>84</v>
      </c>
      <c r="H214" t="s">
        <v>233</v>
      </c>
      <c r="I214" t="s">
        <v>48</v>
      </c>
      <c r="J214" t="s">
        <v>48</v>
      </c>
      <c r="K214" t="s">
        <v>171</v>
      </c>
      <c r="L214" s="22">
        <v>45134</v>
      </c>
      <c r="M214" s="25">
        <v>20</v>
      </c>
      <c r="N214">
        <v>21</v>
      </c>
      <c r="O214">
        <v>116</v>
      </c>
      <c r="P214">
        <v>114</v>
      </c>
      <c r="Q214">
        <v>2</v>
      </c>
      <c r="R214">
        <v>0</v>
      </c>
      <c r="S214">
        <v>0</v>
      </c>
      <c r="T214">
        <v>0</v>
      </c>
      <c r="U214" s="16">
        <v>0</v>
      </c>
      <c r="V214">
        <v>7296.3517000000002</v>
      </c>
      <c r="W214">
        <v>6998.4513999999999</v>
      </c>
      <c r="X214">
        <v>6684.0568000000003</v>
      </c>
      <c r="Y214" s="16">
        <v>7127.1803</v>
      </c>
      <c r="Z214" s="16">
        <v>7689.9371000000001</v>
      </c>
      <c r="AA214" s="16">
        <v>7892.9683000000005</v>
      </c>
      <c r="AB214" s="16">
        <v>8899.4289000000008</v>
      </c>
      <c r="AC214" s="16">
        <v>10026.719999999999</v>
      </c>
      <c r="AD214" s="16">
        <v>11412.587</v>
      </c>
      <c r="AE214" s="16">
        <v>11772.082</v>
      </c>
      <c r="AF214" s="16">
        <v>13176.135</v>
      </c>
      <c r="AG214" s="16">
        <v>14180.424999999999</v>
      </c>
      <c r="AH214" s="16">
        <v>14974.427</v>
      </c>
      <c r="AI214" s="16">
        <v>14874.144</v>
      </c>
      <c r="AJ214" s="16">
        <v>14620.405000000001</v>
      </c>
      <c r="AK214" s="16">
        <v>14689.977999999999</v>
      </c>
      <c r="AL214" s="16">
        <v>15220.482</v>
      </c>
      <c r="AM214" s="16">
        <v>15880.456</v>
      </c>
      <c r="AN214" s="16">
        <v>15570.509</v>
      </c>
      <c r="AO214" s="16">
        <v>12664.699000000001</v>
      </c>
      <c r="AP214" s="16">
        <v>12024.87</v>
      </c>
      <c r="AQ214" s="16">
        <v>11581.896000000001</v>
      </c>
      <c r="AR214" s="16">
        <v>8597.9035000000003</v>
      </c>
      <c r="AS214" s="16">
        <v>7393.9816000000001</v>
      </c>
      <c r="AT214" s="16">
        <v>75.617977999999994</v>
      </c>
      <c r="AU214" s="16">
        <v>75.832374999999999</v>
      </c>
      <c r="AV214" s="16">
        <v>76.164067000000003</v>
      </c>
      <c r="AW214" s="16">
        <v>76.749315999999993</v>
      </c>
      <c r="AX214" s="16">
        <v>75.573892000000001</v>
      </c>
      <c r="AY214" s="16">
        <v>74.046797999999995</v>
      </c>
      <c r="AZ214" s="16">
        <v>72.573617999999996</v>
      </c>
      <c r="BA214" s="16">
        <v>72.197181</v>
      </c>
      <c r="BB214" s="16">
        <v>72.136289000000005</v>
      </c>
      <c r="BC214" s="16">
        <v>71.768473</v>
      </c>
      <c r="BD214" s="16">
        <v>71.234127000000001</v>
      </c>
      <c r="BE214" s="16">
        <v>71.583881000000005</v>
      </c>
      <c r="BF214" s="16">
        <v>71.162971999999996</v>
      </c>
      <c r="BG214" s="16">
        <v>71.785167000000001</v>
      </c>
      <c r="BH214" s="16">
        <v>71.216337999999993</v>
      </c>
      <c r="BI214" s="16">
        <v>71.515462999999997</v>
      </c>
      <c r="BJ214" s="16">
        <v>71.209085999999999</v>
      </c>
      <c r="BK214" s="16">
        <v>71.678023999999994</v>
      </c>
      <c r="BL214" s="16">
        <v>72.917625000000001</v>
      </c>
      <c r="BM214" s="16">
        <v>73.586617000000004</v>
      </c>
      <c r="BN214" s="16">
        <v>73.937876000000003</v>
      </c>
      <c r="BO214" s="16">
        <v>73.418308999999994</v>
      </c>
      <c r="BP214" s="16">
        <v>73.208477999999999</v>
      </c>
      <c r="BQ214" s="16">
        <v>73.962631999999999</v>
      </c>
      <c r="BR214" s="16">
        <v>82.133480000000006</v>
      </c>
      <c r="BS214" s="16">
        <v>-78.050719999999998</v>
      </c>
      <c r="BT214" s="16">
        <v>118.0976</v>
      </c>
      <c r="BU214" s="16">
        <v>122.0552</v>
      </c>
      <c r="BV214" s="16">
        <v>-37.342399999999998</v>
      </c>
      <c r="BW214" s="16">
        <v>-6.5791930000000001</v>
      </c>
      <c r="BX214" s="16">
        <v>81.397880000000001</v>
      </c>
      <c r="BY214" s="16">
        <v>-237.87719999999999</v>
      </c>
      <c r="BZ214" s="16">
        <v>-206.18459999999999</v>
      </c>
      <c r="CA214" s="16">
        <v>314.71839999999997</v>
      </c>
      <c r="CB214" s="16">
        <v>57.347209999999997</v>
      </c>
      <c r="CC214" s="16">
        <v>-119.9725</v>
      </c>
      <c r="CD214" s="16">
        <v>-147.80430000000001</v>
      </c>
      <c r="CE214" s="16">
        <v>167.11099999999999</v>
      </c>
      <c r="CF214" s="16">
        <v>325.27050000000003</v>
      </c>
      <c r="CG214" s="16">
        <v>30.620570000000001</v>
      </c>
      <c r="CH214" s="16">
        <v>-198.59700000000001</v>
      </c>
      <c r="CI214" s="16">
        <v>-450.73739999999998</v>
      </c>
      <c r="CJ214" s="16">
        <v>54.752699999999997</v>
      </c>
      <c r="CK214" s="16">
        <v>2862.509</v>
      </c>
      <c r="CL214" s="16">
        <v>1973.19</v>
      </c>
      <c r="CM214" s="16">
        <v>-54.298459999999999</v>
      </c>
      <c r="CN214" s="16">
        <v>-56.870339999999999</v>
      </c>
      <c r="CO214" s="16">
        <v>97.801190000000005</v>
      </c>
      <c r="CP214" s="16">
        <v>8828.0869999999995</v>
      </c>
      <c r="CQ214" s="16">
        <v>26406.07</v>
      </c>
      <c r="CR214" s="16">
        <v>21184.68</v>
      </c>
      <c r="CS214" s="16">
        <v>4348.0510000000004</v>
      </c>
      <c r="CT214" s="16">
        <v>2717.3470000000002</v>
      </c>
      <c r="CU214" s="16">
        <v>2442.5790000000002</v>
      </c>
      <c r="CV214" s="16">
        <v>3121.8870000000002</v>
      </c>
      <c r="CW214" s="16">
        <v>4821.0730000000003</v>
      </c>
      <c r="CX214" s="16">
        <v>5715.7079999999996</v>
      </c>
      <c r="CY214" s="16">
        <v>11587.72</v>
      </c>
      <c r="CZ214" s="16">
        <v>10758.15</v>
      </c>
      <c r="DA214" s="16">
        <v>15992.63</v>
      </c>
      <c r="DB214" s="16">
        <v>3474.2939999999999</v>
      </c>
      <c r="DC214" s="16">
        <v>31499.09</v>
      </c>
      <c r="DD214" s="16">
        <v>35009.65</v>
      </c>
      <c r="DE214" s="16">
        <v>21156.93</v>
      </c>
      <c r="DF214" s="16">
        <v>38488.6</v>
      </c>
      <c r="DG214" s="16">
        <v>34952.949999999997</v>
      </c>
      <c r="DH214" s="16">
        <v>12487.96</v>
      </c>
      <c r="DI214" s="16">
        <v>17194.3</v>
      </c>
      <c r="DJ214" s="16">
        <v>8990.5810000000001</v>
      </c>
      <c r="DK214" s="16">
        <v>3802.8809999999999</v>
      </c>
      <c r="DL214" s="16">
        <v>1770.643</v>
      </c>
      <c r="DM214" s="16">
        <v>1527.2270000000001</v>
      </c>
      <c r="DN214" s="16">
        <v>20</v>
      </c>
      <c r="DO214" s="16">
        <v>21</v>
      </c>
      <c r="DP214" s="16">
        <v>116</v>
      </c>
      <c r="DQ214" s="16">
        <v>3.0167860000000002</v>
      </c>
      <c r="DR214">
        <v>3.0167858000000001</v>
      </c>
    </row>
    <row r="215" spans="1:122" hidden="1" x14ac:dyDescent="0.3">
      <c r="A215" t="str">
        <f t="shared" si="4"/>
        <v>OtherDR-CBP and ELRP_All Day Ahead and Day Of_45135_20-21</v>
      </c>
      <c r="B215" t="s">
        <v>49</v>
      </c>
      <c r="C215" t="s">
        <v>232</v>
      </c>
      <c r="D215" t="s">
        <v>48</v>
      </c>
      <c r="E215" t="s">
        <v>48</v>
      </c>
      <c r="F215" t="s">
        <v>48</v>
      </c>
      <c r="G215" t="s">
        <v>84</v>
      </c>
      <c r="H215" t="s">
        <v>233</v>
      </c>
      <c r="I215" t="s">
        <v>48</v>
      </c>
      <c r="J215" t="s">
        <v>48</v>
      </c>
      <c r="K215" t="s">
        <v>171</v>
      </c>
      <c r="L215" s="22">
        <v>45135</v>
      </c>
      <c r="M215" s="25">
        <v>20</v>
      </c>
      <c r="N215">
        <v>21</v>
      </c>
      <c r="O215">
        <v>116</v>
      </c>
      <c r="P215">
        <v>114</v>
      </c>
      <c r="Q215">
        <v>2</v>
      </c>
      <c r="R215">
        <v>0</v>
      </c>
      <c r="S215">
        <v>0</v>
      </c>
      <c r="T215">
        <v>0</v>
      </c>
      <c r="U215" s="16">
        <v>0</v>
      </c>
      <c r="V215">
        <v>6922.6025</v>
      </c>
      <c r="W215">
        <v>7033.2031999999999</v>
      </c>
      <c r="X215">
        <v>6893.6295</v>
      </c>
      <c r="Y215" s="16">
        <v>7080.5483000000004</v>
      </c>
      <c r="Z215" s="16">
        <v>7558.9317000000001</v>
      </c>
      <c r="AA215" s="16">
        <v>7683.1364999999996</v>
      </c>
      <c r="AB215" s="16">
        <v>8843.6139999999996</v>
      </c>
      <c r="AC215" s="16">
        <v>10039.364</v>
      </c>
      <c r="AD215" s="16">
        <v>11550.566000000001</v>
      </c>
      <c r="AE215" s="16">
        <v>11246.903</v>
      </c>
      <c r="AF215" s="16">
        <v>12483.419</v>
      </c>
      <c r="AG215" s="16">
        <v>13159.932000000001</v>
      </c>
      <c r="AH215" s="16">
        <v>13479.562</v>
      </c>
      <c r="AI215" s="16">
        <v>13740.483</v>
      </c>
      <c r="AJ215" s="16">
        <v>13690.626</v>
      </c>
      <c r="AK215" s="16">
        <v>14101.795</v>
      </c>
      <c r="AL215" s="16">
        <v>14501.17</v>
      </c>
      <c r="AM215" s="16">
        <v>15526.421</v>
      </c>
      <c r="AN215" s="16">
        <v>15803.406000000001</v>
      </c>
      <c r="AO215" s="16">
        <v>12509.364</v>
      </c>
      <c r="AP215" s="16">
        <v>12368.177</v>
      </c>
      <c r="AQ215" s="16">
        <v>11561.342000000001</v>
      </c>
      <c r="AR215" s="16">
        <v>8290.0964999999997</v>
      </c>
      <c r="AS215" s="16">
        <v>7341.1837999999998</v>
      </c>
      <c r="AT215" s="16">
        <v>72.863642999999996</v>
      </c>
      <c r="AU215" s="16">
        <v>73.756636999999998</v>
      </c>
      <c r="AV215" s="16">
        <v>73.898330999999999</v>
      </c>
      <c r="AW215" s="16">
        <v>73.031199000000001</v>
      </c>
      <c r="AX215" s="16">
        <v>72.57526</v>
      </c>
      <c r="AY215" s="16">
        <v>71.639923999999993</v>
      </c>
      <c r="AZ215" s="16">
        <v>71.188805000000002</v>
      </c>
      <c r="BA215" s="16">
        <v>71.213601999999995</v>
      </c>
      <c r="BB215" s="16">
        <v>72.020115000000004</v>
      </c>
      <c r="BC215" s="16">
        <v>72.029009000000002</v>
      </c>
      <c r="BD215" s="16">
        <v>71.503557999999998</v>
      </c>
      <c r="BE215" s="16">
        <v>71.303914000000006</v>
      </c>
      <c r="BF215" s="16">
        <v>70.234401000000005</v>
      </c>
      <c r="BG215" s="16">
        <v>69.252189000000001</v>
      </c>
      <c r="BH215" s="16">
        <v>68.839628000000005</v>
      </c>
      <c r="BI215" s="16">
        <v>69.480980000000002</v>
      </c>
      <c r="BJ215" s="16">
        <v>69.505815999999996</v>
      </c>
      <c r="BK215" s="16">
        <v>70.503968</v>
      </c>
      <c r="BL215" s="16">
        <v>71.312670999999995</v>
      </c>
      <c r="BM215" s="16">
        <v>71.710181000000006</v>
      </c>
      <c r="BN215" s="16">
        <v>71.471675000000005</v>
      </c>
      <c r="BO215" s="16">
        <v>70.796387999999993</v>
      </c>
      <c r="BP215" s="16">
        <v>71.348522000000003</v>
      </c>
      <c r="BQ215" s="16">
        <v>71.757800000000003</v>
      </c>
      <c r="BR215" s="16">
        <v>84.036079999999998</v>
      </c>
      <c r="BS215" s="16">
        <v>-78.050709999999995</v>
      </c>
      <c r="BT215" s="16">
        <v>118.0975</v>
      </c>
      <c r="BU215" s="16">
        <v>122.0552</v>
      </c>
      <c r="BV215" s="16">
        <v>-37.342390000000002</v>
      </c>
      <c r="BW215" s="16">
        <v>-6.5791930000000001</v>
      </c>
      <c r="BX215" s="16">
        <v>81.397940000000006</v>
      </c>
      <c r="BY215" s="16">
        <v>-237.87719999999999</v>
      </c>
      <c r="BZ215" s="16">
        <v>-206.18469999999999</v>
      </c>
      <c r="CA215" s="16">
        <v>314.7183</v>
      </c>
      <c r="CB215" s="16">
        <v>57.347099999999998</v>
      </c>
      <c r="CC215" s="16">
        <v>-119.9725</v>
      </c>
      <c r="CD215" s="16">
        <v>-147.80410000000001</v>
      </c>
      <c r="CE215" s="16">
        <v>167.11089999999999</v>
      </c>
      <c r="CF215" s="16">
        <v>325.2704</v>
      </c>
      <c r="CG215" s="16">
        <v>30.620450000000002</v>
      </c>
      <c r="CH215" s="16">
        <v>-198.59710000000001</v>
      </c>
      <c r="CI215" s="16">
        <v>-450.73750000000001</v>
      </c>
      <c r="CJ215" s="16">
        <v>54.752809999999997</v>
      </c>
      <c r="CK215" s="16">
        <v>2862.509</v>
      </c>
      <c r="CL215" s="16">
        <v>1973.19</v>
      </c>
      <c r="CM215" s="16">
        <v>-54.298490000000001</v>
      </c>
      <c r="CN215" s="16">
        <v>-56.870330000000003</v>
      </c>
      <c r="CO215" s="16">
        <v>97.801079999999999</v>
      </c>
      <c r="CP215" s="16">
        <v>8852.8919999999998</v>
      </c>
      <c r="CQ215" s="16">
        <v>26305.87</v>
      </c>
      <c r="CR215" s="16">
        <v>20979.05</v>
      </c>
      <c r="CS215" s="16">
        <v>4071.3789999999999</v>
      </c>
      <c r="CT215" s="16">
        <v>2638.6640000000002</v>
      </c>
      <c r="CU215" s="16">
        <v>2427.5729999999999</v>
      </c>
      <c r="CV215" s="16">
        <v>3248.1260000000002</v>
      </c>
      <c r="CW215" s="16">
        <v>4747.0619999999999</v>
      </c>
      <c r="CX215" s="16">
        <v>5774.0339999999997</v>
      </c>
      <c r="CY215" s="16">
        <v>11732.09</v>
      </c>
      <c r="CZ215" s="16">
        <v>10432.049999999999</v>
      </c>
      <c r="DA215" s="16">
        <v>15920.13</v>
      </c>
      <c r="DB215" s="16">
        <v>3403.806</v>
      </c>
      <c r="DC215" s="16">
        <v>31945.09</v>
      </c>
      <c r="DD215" s="16">
        <v>34410.21</v>
      </c>
      <c r="DE215" s="16">
        <v>21392.51</v>
      </c>
      <c r="DF215" s="16">
        <v>39127.94</v>
      </c>
      <c r="DG215" s="16">
        <v>34621.599999999999</v>
      </c>
      <c r="DH215" s="16">
        <v>12562.36</v>
      </c>
      <c r="DI215" s="16">
        <v>17127.41</v>
      </c>
      <c r="DJ215" s="16">
        <v>9882.7450000000008</v>
      </c>
      <c r="DK215" s="16">
        <v>3904.9859999999999</v>
      </c>
      <c r="DL215" s="16">
        <v>1837.662</v>
      </c>
      <c r="DM215" s="16">
        <v>1668.249</v>
      </c>
      <c r="DN215" s="16">
        <v>20</v>
      </c>
      <c r="DO215" s="16">
        <v>21</v>
      </c>
      <c r="DP215" s="16">
        <v>116</v>
      </c>
      <c r="DQ215" s="16">
        <v>3.0167860000000002</v>
      </c>
      <c r="DR215">
        <v>3.0167858000000001</v>
      </c>
    </row>
    <row r="216" spans="1:122" hidden="1" x14ac:dyDescent="0.3">
      <c r="A216" t="str">
        <f t="shared" si="4"/>
        <v>OtherDR-CBP and ELRP_All Day Ahead and Day Of_45153_19-19</v>
      </c>
      <c r="B216" t="s">
        <v>49</v>
      </c>
      <c r="C216" t="s">
        <v>232</v>
      </c>
      <c r="D216" t="s">
        <v>48</v>
      </c>
      <c r="E216" t="s">
        <v>48</v>
      </c>
      <c r="F216" t="s">
        <v>48</v>
      </c>
      <c r="G216" t="s">
        <v>84</v>
      </c>
      <c r="H216" t="s">
        <v>233</v>
      </c>
      <c r="I216" t="s">
        <v>48</v>
      </c>
      <c r="J216" t="s">
        <v>48</v>
      </c>
      <c r="K216" t="s">
        <v>171</v>
      </c>
      <c r="L216" s="22">
        <v>45153</v>
      </c>
      <c r="M216" s="25">
        <v>19</v>
      </c>
      <c r="N216">
        <v>19</v>
      </c>
      <c r="O216">
        <v>147</v>
      </c>
      <c r="P216">
        <v>145</v>
      </c>
      <c r="Q216">
        <v>3</v>
      </c>
      <c r="R216">
        <v>0</v>
      </c>
      <c r="S216">
        <v>0</v>
      </c>
      <c r="T216">
        <v>0</v>
      </c>
      <c r="U216" s="16">
        <v>0</v>
      </c>
      <c r="V216">
        <v>7979.7538000000004</v>
      </c>
      <c r="W216">
        <v>7750.1289999999999</v>
      </c>
      <c r="X216">
        <v>7646.5879999999997</v>
      </c>
      <c r="Y216" s="16">
        <v>7945.5601999999999</v>
      </c>
      <c r="Z216" s="16">
        <v>8329.7376999999997</v>
      </c>
      <c r="AA216" s="16">
        <v>8833.1906999999992</v>
      </c>
      <c r="AB216" s="16">
        <v>10088.959999999999</v>
      </c>
      <c r="AC216" s="16">
        <v>10901.51</v>
      </c>
      <c r="AD216" s="16">
        <v>12606.141</v>
      </c>
      <c r="AE216" s="16">
        <v>13188.148999999999</v>
      </c>
      <c r="AF216" s="16">
        <v>14181.544</v>
      </c>
      <c r="AG216" s="16">
        <v>14880.317999999999</v>
      </c>
      <c r="AH216" s="16">
        <v>15511.032999999999</v>
      </c>
      <c r="AI216" s="16">
        <v>16234.781000000001</v>
      </c>
      <c r="AJ216" s="16">
        <v>16420.21</v>
      </c>
      <c r="AK216" s="16">
        <v>16835.467000000001</v>
      </c>
      <c r="AL216" s="16">
        <v>17764.589</v>
      </c>
      <c r="AM216" s="16">
        <v>16526.580999999998</v>
      </c>
      <c r="AN216" s="16">
        <v>15317.245999999999</v>
      </c>
      <c r="AO216" s="16">
        <v>15662.329</v>
      </c>
      <c r="AP216" s="16">
        <v>15293.806</v>
      </c>
      <c r="AQ216" s="16">
        <v>13539.145</v>
      </c>
      <c r="AR216" s="16">
        <v>10536.896000000001</v>
      </c>
      <c r="AS216" s="16">
        <v>9241.8263000000006</v>
      </c>
      <c r="AT216" s="16">
        <v>72.105604</v>
      </c>
      <c r="AU216" s="16">
        <v>73.227620999999999</v>
      </c>
      <c r="AV216" s="16">
        <v>74.382788000000005</v>
      </c>
      <c r="AW216" s="16">
        <v>74.386999000000003</v>
      </c>
      <c r="AX216" s="16">
        <v>74.875390999999993</v>
      </c>
      <c r="AY216" s="16">
        <v>74.817297999999994</v>
      </c>
      <c r="AZ216" s="16">
        <v>75.572807999999995</v>
      </c>
      <c r="BA216" s="16">
        <v>75.864116999999993</v>
      </c>
      <c r="BB216" s="16">
        <v>74.363675999999998</v>
      </c>
      <c r="BC216" s="16">
        <v>72.487204000000006</v>
      </c>
      <c r="BD216" s="16">
        <v>72.175899000000001</v>
      </c>
      <c r="BE216" s="16">
        <v>71.212288000000001</v>
      </c>
      <c r="BF216" s="16">
        <v>70.185725000000005</v>
      </c>
      <c r="BG216" s="16">
        <v>70.123852999999997</v>
      </c>
      <c r="BH216" s="16">
        <v>69.505776999999995</v>
      </c>
      <c r="BI216" s="16">
        <v>68.191556000000006</v>
      </c>
      <c r="BJ216" s="16">
        <v>68.317676000000006</v>
      </c>
      <c r="BK216" s="16">
        <v>68.430839000000006</v>
      </c>
      <c r="BL216" s="16">
        <v>68.143613000000002</v>
      </c>
      <c r="BM216" s="16">
        <v>68.606521999999998</v>
      </c>
      <c r="BN216" s="16">
        <v>68.779397000000003</v>
      </c>
      <c r="BO216" s="16">
        <v>69.484289000000004</v>
      </c>
      <c r="BP216" s="16">
        <v>70.326963000000006</v>
      </c>
      <c r="BQ216" s="16">
        <v>71.194470999999993</v>
      </c>
      <c r="BR216" s="16">
        <v>201.48339999999999</v>
      </c>
      <c r="BS216" s="16">
        <v>198.4461</v>
      </c>
      <c r="BT216" s="16">
        <v>181.73060000000001</v>
      </c>
      <c r="BU216" s="16">
        <v>131.37780000000001</v>
      </c>
      <c r="BV216" s="16">
        <v>83.393619999999999</v>
      </c>
      <c r="BW216" s="16">
        <v>64.984939999999995</v>
      </c>
      <c r="BX216" s="16">
        <v>-72.303809999999999</v>
      </c>
      <c r="BY216" s="16">
        <v>74.017330000000001</v>
      </c>
      <c r="BZ216" s="16">
        <v>-137.1695</v>
      </c>
      <c r="CA216" s="16">
        <v>-103.98779999999999</v>
      </c>
      <c r="CB216" s="16">
        <v>-0.48112870000000002</v>
      </c>
      <c r="CC216" s="16">
        <v>156.489</v>
      </c>
      <c r="CD216" s="16">
        <v>62.606499999999997</v>
      </c>
      <c r="CE216" s="16">
        <v>-275.49829999999997</v>
      </c>
      <c r="CF216" s="16">
        <v>-324.08629999999999</v>
      </c>
      <c r="CG216" s="16">
        <v>-474.31279999999998</v>
      </c>
      <c r="CH216" s="16">
        <v>-977.97019999999998</v>
      </c>
      <c r="CI216" s="16">
        <v>930.69539999999995</v>
      </c>
      <c r="CJ216" s="16">
        <v>2611.8020000000001</v>
      </c>
      <c r="CK216" s="16">
        <v>2052.7759999999998</v>
      </c>
      <c r="CL216" s="16">
        <v>1052.2070000000001</v>
      </c>
      <c r="CM216" s="16">
        <v>117.4804</v>
      </c>
      <c r="CN216" s="16">
        <v>-124.1216</v>
      </c>
      <c r="CO216" s="16">
        <v>-25.52176</v>
      </c>
      <c r="CP216" s="16">
        <v>997.0367</v>
      </c>
      <c r="CQ216" s="16">
        <v>995.32479999999998</v>
      </c>
      <c r="CR216" s="16">
        <v>884.17359999999996</v>
      </c>
      <c r="CS216" s="16">
        <v>697.99300000000005</v>
      </c>
      <c r="CT216" s="16">
        <v>591.44169999999997</v>
      </c>
      <c r="CU216" s="16">
        <v>659.05240000000003</v>
      </c>
      <c r="CV216" s="16">
        <v>662.87260000000003</v>
      </c>
      <c r="CW216" s="16">
        <v>956.21190000000001</v>
      </c>
      <c r="CX216" s="16">
        <v>1187.6189999999999</v>
      </c>
      <c r="CY216" s="16">
        <v>1516.8979999999999</v>
      </c>
      <c r="CZ216" s="16">
        <v>1113.914</v>
      </c>
      <c r="DA216" s="16">
        <v>738.16700000000003</v>
      </c>
      <c r="DB216" s="16">
        <v>605.23779999999999</v>
      </c>
      <c r="DC216" s="16">
        <v>1240.7239999999999</v>
      </c>
      <c r="DD216" s="16">
        <v>2058.91</v>
      </c>
      <c r="DE216" s="16">
        <v>3385.527</v>
      </c>
      <c r="DF216" s="16">
        <v>4228.6819999999998</v>
      </c>
      <c r="DG216" s="16">
        <v>3918.5709999999999</v>
      </c>
      <c r="DH216" s="16">
        <v>2720.8069999999998</v>
      </c>
      <c r="DI216" s="16">
        <v>3127.0920000000001</v>
      </c>
      <c r="DJ216" s="16">
        <v>2343.9380000000001</v>
      </c>
      <c r="DK216" s="16">
        <v>592.85500000000002</v>
      </c>
      <c r="DL216" s="16">
        <v>189.63669999999999</v>
      </c>
      <c r="DM216" s="16">
        <v>383.62389999999999</v>
      </c>
      <c r="DN216" s="16">
        <v>18</v>
      </c>
      <c r="DO216" s="16">
        <v>21</v>
      </c>
      <c r="DP216" s="16">
        <v>147</v>
      </c>
      <c r="DQ216" s="16">
        <v>3.4750860000000001</v>
      </c>
      <c r="DR216">
        <v>3.4750858</v>
      </c>
    </row>
    <row r="217" spans="1:122" hidden="1" x14ac:dyDescent="0.3">
      <c r="A217" t="str">
        <f t="shared" si="4"/>
        <v>OtherDR-CBP and ELRP_All Day Ahead and Day Of_45154_18-21</v>
      </c>
      <c r="B217" t="s">
        <v>49</v>
      </c>
      <c r="C217" t="s">
        <v>232</v>
      </c>
      <c r="D217" t="s">
        <v>48</v>
      </c>
      <c r="E217" t="s">
        <v>48</v>
      </c>
      <c r="F217" t="s">
        <v>48</v>
      </c>
      <c r="G217" t="s">
        <v>84</v>
      </c>
      <c r="H217" t="s">
        <v>233</v>
      </c>
      <c r="I217" t="s">
        <v>48</v>
      </c>
      <c r="J217" t="s">
        <v>48</v>
      </c>
      <c r="K217" t="s">
        <v>171</v>
      </c>
      <c r="L217" s="22">
        <v>45154</v>
      </c>
      <c r="M217" s="25">
        <v>18</v>
      </c>
      <c r="N217">
        <v>21</v>
      </c>
      <c r="O217">
        <v>147</v>
      </c>
      <c r="P217">
        <v>145</v>
      </c>
      <c r="Q217">
        <v>3</v>
      </c>
      <c r="R217">
        <v>0</v>
      </c>
      <c r="S217">
        <v>0</v>
      </c>
      <c r="T217">
        <v>0</v>
      </c>
      <c r="U217" s="16">
        <v>0</v>
      </c>
      <c r="V217">
        <v>8474.2214000000004</v>
      </c>
      <c r="W217">
        <v>8044.9984000000004</v>
      </c>
      <c r="X217">
        <v>7824.5559000000003</v>
      </c>
      <c r="Y217" s="16">
        <v>8171.3873999999996</v>
      </c>
      <c r="Z217" s="16">
        <v>8620.2291000000005</v>
      </c>
      <c r="AA217" s="16">
        <v>9089.4886000000006</v>
      </c>
      <c r="AB217" s="16">
        <v>10436.030000000001</v>
      </c>
      <c r="AC217" s="16">
        <v>11429.885</v>
      </c>
      <c r="AD217" s="16">
        <v>12827.916999999999</v>
      </c>
      <c r="AE217" s="16">
        <v>13881.716</v>
      </c>
      <c r="AF217" s="16">
        <v>15879.355</v>
      </c>
      <c r="AG217" s="16">
        <v>16219.029</v>
      </c>
      <c r="AH217" s="16">
        <v>16735.78</v>
      </c>
      <c r="AI217" s="16">
        <v>17100.281999999999</v>
      </c>
      <c r="AJ217" s="16">
        <v>17424.86</v>
      </c>
      <c r="AK217" s="16">
        <v>18146.778999999999</v>
      </c>
      <c r="AL217" s="16">
        <v>18187.330000000002</v>
      </c>
      <c r="AM217" s="16">
        <v>14912.037</v>
      </c>
      <c r="AN217" s="16">
        <v>15824.455</v>
      </c>
      <c r="AO217" s="16">
        <v>16379.424000000001</v>
      </c>
      <c r="AP217" s="16">
        <v>14888.746999999999</v>
      </c>
      <c r="AQ217" s="16">
        <v>14169.351000000001</v>
      </c>
      <c r="AR217" s="16">
        <v>10771.279</v>
      </c>
      <c r="AS217" s="16">
        <v>9333.4848999999995</v>
      </c>
      <c r="AT217" s="16">
        <v>74.700733999999997</v>
      </c>
      <c r="AU217" s="16">
        <v>77.492981</v>
      </c>
      <c r="AV217" s="16">
        <v>78.079149000000001</v>
      </c>
      <c r="AW217" s="16">
        <v>78.070187000000004</v>
      </c>
      <c r="AX217" s="16">
        <v>78.796890000000005</v>
      </c>
      <c r="AY217" s="16">
        <v>78.2774</v>
      </c>
      <c r="AZ217" s="16">
        <v>78.687506999999997</v>
      </c>
      <c r="BA217" s="16">
        <v>78.390022999999999</v>
      </c>
      <c r="BB217" s="16">
        <v>75.922038999999998</v>
      </c>
      <c r="BC217" s="16">
        <v>74.920958999999996</v>
      </c>
      <c r="BD217" s="16">
        <v>73.646690000000007</v>
      </c>
      <c r="BE217" s="16">
        <v>73.439693000000005</v>
      </c>
      <c r="BF217" s="16">
        <v>72.412159000000003</v>
      </c>
      <c r="BG217" s="16">
        <v>71.774704999999997</v>
      </c>
      <c r="BH217" s="16">
        <v>70.967128000000002</v>
      </c>
      <c r="BI217" s="16">
        <v>69.826261000000002</v>
      </c>
      <c r="BJ217" s="16">
        <v>69.739267999999996</v>
      </c>
      <c r="BK217" s="16">
        <v>70.041454000000002</v>
      </c>
      <c r="BL217" s="16">
        <v>69.747776000000002</v>
      </c>
      <c r="BM217" s="16">
        <v>70.400497000000001</v>
      </c>
      <c r="BN217" s="16">
        <v>70.912319999999994</v>
      </c>
      <c r="BO217" s="16">
        <v>71.934023999999994</v>
      </c>
      <c r="BP217" s="16">
        <v>73.329338000000007</v>
      </c>
      <c r="BQ217" s="16">
        <v>74.652089000000004</v>
      </c>
      <c r="BR217" s="16">
        <v>-39.172499999999999</v>
      </c>
      <c r="BS217" s="16">
        <v>149.20699999999999</v>
      </c>
      <c r="BT217" s="16">
        <v>242.51079999999999</v>
      </c>
      <c r="BU217" s="16">
        <v>140.601</v>
      </c>
      <c r="BV217" s="16">
        <v>71.214150000000004</v>
      </c>
      <c r="BW217" s="16">
        <v>137.2893</v>
      </c>
      <c r="BX217" s="16">
        <v>2.176577</v>
      </c>
      <c r="BY217" s="16">
        <v>-95.759630000000001</v>
      </c>
      <c r="BZ217" s="16">
        <v>47.051850000000002</v>
      </c>
      <c r="CA217" s="16">
        <v>-98.835539999999995</v>
      </c>
      <c r="CB217" s="16">
        <v>-548.89949999999999</v>
      </c>
      <c r="CC217" s="16">
        <v>166.65899999999999</v>
      </c>
      <c r="CD217" s="16">
        <v>231.73910000000001</v>
      </c>
      <c r="CE217" s="16">
        <v>185.69589999999999</v>
      </c>
      <c r="CF217" s="16">
        <v>-33.70252</v>
      </c>
      <c r="CG217" s="16">
        <v>-580.74580000000003</v>
      </c>
      <c r="CH217" s="16">
        <v>-139.88480000000001</v>
      </c>
      <c r="CI217" s="16">
        <v>3741.855</v>
      </c>
      <c r="CJ217" s="16">
        <v>3150.2420000000002</v>
      </c>
      <c r="CK217" s="16">
        <v>2186.915</v>
      </c>
      <c r="CL217" s="16">
        <v>2146.444</v>
      </c>
      <c r="CM217" s="16">
        <v>8.8115539999999992</v>
      </c>
      <c r="CN217" s="16">
        <v>-81.903970000000001</v>
      </c>
      <c r="CO217" s="16">
        <v>46.914099999999998</v>
      </c>
      <c r="CP217" s="16">
        <v>879.91369999999995</v>
      </c>
      <c r="CQ217" s="16">
        <v>880.74800000000005</v>
      </c>
      <c r="CR217" s="16">
        <v>772.63310000000001</v>
      </c>
      <c r="CS217" s="16">
        <v>606.15560000000005</v>
      </c>
      <c r="CT217" s="16">
        <v>502.11810000000003</v>
      </c>
      <c r="CU217" s="16">
        <v>523.82129999999995</v>
      </c>
      <c r="CV217" s="16">
        <v>593.52260000000001</v>
      </c>
      <c r="CW217" s="16">
        <v>917.92229999999995</v>
      </c>
      <c r="CX217" s="16">
        <v>1030.105</v>
      </c>
      <c r="CY217" s="16">
        <v>2016.8910000000001</v>
      </c>
      <c r="CZ217" s="16">
        <v>1436.7629999999999</v>
      </c>
      <c r="DA217" s="16">
        <v>1318.194</v>
      </c>
      <c r="DB217" s="16">
        <v>646.10900000000004</v>
      </c>
      <c r="DC217" s="16">
        <v>1303.6679999999999</v>
      </c>
      <c r="DD217" s="16">
        <v>1808.021</v>
      </c>
      <c r="DE217" s="16">
        <v>3320.0070000000001</v>
      </c>
      <c r="DF217" s="16">
        <v>3947.056</v>
      </c>
      <c r="DG217" s="16">
        <v>4100.1509999999998</v>
      </c>
      <c r="DH217" s="16">
        <v>2912.5</v>
      </c>
      <c r="DI217" s="16">
        <v>3483.3389999999999</v>
      </c>
      <c r="DJ217" s="16">
        <v>2306.2240000000002</v>
      </c>
      <c r="DK217" s="16">
        <v>636.9828</v>
      </c>
      <c r="DL217" s="16">
        <v>195.3621</v>
      </c>
      <c r="DM217" s="16">
        <v>377.49549999999999</v>
      </c>
      <c r="DN217" s="16">
        <v>18</v>
      </c>
      <c r="DO217" s="16">
        <v>21</v>
      </c>
      <c r="DP217" s="16">
        <v>147</v>
      </c>
      <c r="DQ217" s="16">
        <v>3.4750860000000001</v>
      </c>
      <c r="DR217">
        <v>3.4750858</v>
      </c>
    </row>
    <row r="218" spans="1:122" hidden="1" x14ac:dyDescent="0.3">
      <c r="A218" t="str">
        <f t="shared" si="4"/>
        <v>OtherDR-CBP and ELRP_All Day Ahead and Day Of_45166_19-20</v>
      </c>
      <c r="B218" t="s">
        <v>49</v>
      </c>
      <c r="C218" t="s">
        <v>232</v>
      </c>
      <c r="D218" t="s">
        <v>48</v>
      </c>
      <c r="E218" t="s">
        <v>48</v>
      </c>
      <c r="F218" t="s">
        <v>48</v>
      </c>
      <c r="G218" t="s">
        <v>84</v>
      </c>
      <c r="H218" t="s">
        <v>233</v>
      </c>
      <c r="I218" t="s">
        <v>48</v>
      </c>
      <c r="J218" t="s">
        <v>48</v>
      </c>
      <c r="K218" t="s">
        <v>171</v>
      </c>
      <c r="L218" s="22">
        <v>45166</v>
      </c>
      <c r="M218" s="25">
        <v>19</v>
      </c>
      <c r="N218">
        <v>20</v>
      </c>
      <c r="O218">
        <v>116</v>
      </c>
      <c r="P218">
        <v>113</v>
      </c>
      <c r="Q218">
        <v>2</v>
      </c>
      <c r="R218">
        <v>0</v>
      </c>
      <c r="S218">
        <v>0</v>
      </c>
      <c r="T218">
        <v>0</v>
      </c>
      <c r="U218" s="16">
        <v>0</v>
      </c>
      <c r="V218">
        <v>6503.2079999999996</v>
      </c>
      <c r="W218">
        <v>6352.5088999999998</v>
      </c>
      <c r="X218">
        <v>6161.3689999999997</v>
      </c>
      <c r="Y218" s="16">
        <v>6413.4191000000001</v>
      </c>
      <c r="Z218" s="16">
        <v>6721.1655000000001</v>
      </c>
      <c r="AA218" s="16">
        <v>7244.8667999999998</v>
      </c>
      <c r="AB218" s="16">
        <v>8446.0694000000003</v>
      </c>
      <c r="AC218" s="16">
        <v>9184.4699999999993</v>
      </c>
      <c r="AD218" s="16">
        <v>10991.102000000001</v>
      </c>
      <c r="AE218" s="16">
        <v>11905.41</v>
      </c>
      <c r="AF218" s="16">
        <v>13418.419</v>
      </c>
      <c r="AG218" s="16">
        <v>14535.599</v>
      </c>
      <c r="AH218" s="16">
        <v>14788.754000000001</v>
      </c>
      <c r="AI218" s="16">
        <v>15033.558000000001</v>
      </c>
      <c r="AJ218" s="16">
        <v>15154.782999999999</v>
      </c>
      <c r="AK218" s="16">
        <v>15148.346</v>
      </c>
      <c r="AL218" s="16">
        <v>15412.742</v>
      </c>
      <c r="AM218" s="16">
        <v>16080.816999999999</v>
      </c>
      <c r="AN218" s="16">
        <v>13535.361000000001</v>
      </c>
      <c r="AO218" s="16">
        <v>13761.789000000001</v>
      </c>
      <c r="AP218" s="16">
        <v>14642.977000000001</v>
      </c>
      <c r="AQ218" s="16">
        <v>12216.657999999999</v>
      </c>
      <c r="AR218" s="16">
        <v>8802.3546000000006</v>
      </c>
      <c r="AS218" s="16">
        <v>7522.2175999999999</v>
      </c>
      <c r="AT218" s="16">
        <v>78.042238999999995</v>
      </c>
      <c r="AU218" s="16">
        <v>76.462560999999994</v>
      </c>
      <c r="AV218" s="16">
        <v>74.923759000000004</v>
      </c>
      <c r="AW218" s="16">
        <v>73.459911000000005</v>
      </c>
      <c r="AX218" s="16">
        <v>72.385507000000004</v>
      </c>
      <c r="AY218" s="16">
        <v>72.083014000000006</v>
      </c>
      <c r="AZ218" s="16">
        <v>72.845873999999995</v>
      </c>
      <c r="BA218" s="16">
        <v>71.943907999999993</v>
      </c>
      <c r="BB218" s="16">
        <v>73.676457999999997</v>
      </c>
      <c r="BC218" s="16">
        <v>74.557997999999998</v>
      </c>
      <c r="BD218" s="16">
        <v>76.134842000000006</v>
      </c>
      <c r="BE218" s="16">
        <v>77.618757000000002</v>
      </c>
      <c r="BF218" s="16">
        <v>77.654456999999994</v>
      </c>
      <c r="BG218" s="16">
        <v>77.294642999999994</v>
      </c>
      <c r="BH218" s="16">
        <v>77.935961000000006</v>
      </c>
      <c r="BI218" s="16">
        <v>79.427955999999995</v>
      </c>
      <c r="BJ218" s="16">
        <v>79.136853000000002</v>
      </c>
      <c r="BK218" s="16">
        <v>78.420606000000006</v>
      </c>
      <c r="BL218" s="16">
        <v>79.869021000000004</v>
      </c>
      <c r="BM218" s="16">
        <v>80.928949000000003</v>
      </c>
      <c r="BN218" s="16">
        <v>80.833770999999999</v>
      </c>
      <c r="BO218" s="16">
        <v>80.806904000000003</v>
      </c>
      <c r="BP218" s="16">
        <v>81.418248000000006</v>
      </c>
      <c r="BQ218" s="16">
        <v>81.185536999999997</v>
      </c>
      <c r="BR218" s="16">
        <v>194.1326</v>
      </c>
      <c r="BS218" s="16">
        <v>206.43340000000001</v>
      </c>
      <c r="BT218" s="16">
        <v>301.745</v>
      </c>
      <c r="BU218" s="16">
        <v>251.6669</v>
      </c>
      <c r="BV218" s="16">
        <v>286.90640000000002</v>
      </c>
      <c r="BW218" s="16">
        <v>56.596170000000001</v>
      </c>
      <c r="BX218" s="16">
        <v>-79.459029999999998</v>
      </c>
      <c r="BY218" s="16">
        <v>127.9676</v>
      </c>
      <c r="BZ218" s="16">
        <v>-63.114409999999999</v>
      </c>
      <c r="CA218" s="16">
        <v>-252.78200000000001</v>
      </c>
      <c r="CB218" s="16">
        <v>-102.2788</v>
      </c>
      <c r="CC218" s="16">
        <v>-234.1645</v>
      </c>
      <c r="CD218" s="16">
        <v>114.5035</v>
      </c>
      <c r="CE218" s="16">
        <v>362.8263</v>
      </c>
      <c r="CF218" s="16">
        <v>316.11630000000002</v>
      </c>
      <c r="CG218" s="16">
        <v>379.23860000000002</v>
      </c>
      <c r="CH218" s="16">
        <v>371.76850000000002</v>
      </c>
      <c r="CI218" s="16">
        <v>277.77359999999999</v>
      </c>
      <c r="CJ218" s="16">
        <v>2934.9409999999998</v>
      </c>
      <c r="CK218" s="16">
        <v>2397.3919999999998</v>
      </c>
      <c r="CL218" s="16">
        <v>146.23920000000001</v>
      </c>
      <c r="CM218" s="16">
        <v>-139.9101</v>
      </c>
      <c r="CN218" s="16">
        <v>10.574719999999999</v>
      </c>
      <c r="CO218" s="16">
        <v>120.997</v>
      </c>
      <c r="CP218" s="16">
        <v>1057.0219999999999</v>
      </c>
      <c r="CQ218" s="16">
        <v>1041.998</v>
      </c>
      <c r="CR218" s="16">
        <v>905.40509999999995</v>
      </c>
      <c r="CS218" s="16">
        <v>612.13019999999995</v>
      </c>
      <c r="CT218" s="16">
        <v>494.41820000000001</v>
      </c>
      <c r="CU218" s="16">
        <v>463.94380000000001</v>
      </c>
      <c r="CV218" s="16">
        <v>596.67999999999995</v>
      </c>
      <c r="CW218" s="16">
        <v>1035.1579999999999</v>
      </c>
      <c r="CX218" s="16">
        <v>1350.7639999999999</v>
      </c>
      <c r="CY218" s="16">
        <v>2221.451</v>
      </c>
      <c r="CZ218" s="16">
        <v>1460.646</v>
      </c>
      <c r="DA218" s="16">
        <v>973.59559999999999</v>
      </c>
      <c r="DB218" s="16">
        <v>789.52329999999995</v>
      </c>
      <c r="DC218" s="16">
        <v>1331.107</v>
      </c>
      <c r="DD218" s="16">
        <v>2247.3589999999999</v>
      </c>
      <c r="DE218" s="16">
        <v>3217.8710000000001</v>
      </c>
      <c r="DF218" s="16">
        <v>3712.9720000000002</v>
      </c>
      <c r="DG218" s="16">
        <v>4354.375</v>
      </c>
      <c r="DH218" s="16">
        <v>2977.165</v>
      </c>
      <c r="DI218" s="16">
        <v>4196.1880000000001</v>
      </c>
      <c r="DJ218" s="16">
        <v>2892.7269999999999</v>
      </c>
      <c r="DK218" s="16">
        <v>1057.405</v>
      </c>
      <c r="DL218" s="16">
        <v>298.45659999999998</v>
      </c>
      <c r="DM218" s="16">
        <v>516.33069999999998</v>
      </c>
      <c r="DN218" s="16">
        <v>19</v>
      </c>
      <c r="DO218" s="16">
        <v>20</v>
      </c>
      <c r="DP218" s="16">
        <v>116</v>
      </c>
      <c r="DQ218" s="16">
        <v>3.1142859999999999</v>
      </c>
      <c r="DR218">
        <v>3.1142858000000002</v>
      </c>
    </row>
    <row r="219" spans="1:122" x14ac:dyDescent="0.3">
      <c r="A219" t="str">
        <f t="shared" si="4"/>
        <v>OtherDR-CBP, CPP, and ELRP_All Day Ahead and Day Of_45134_20-21</v>
      </c>
      <c r="B219" t="s">
        <v>49</v>
      </c>
      <c r="C219" t="s">
        <v>234</v>
      </c>
      <c r="D219" t="s">
        <v>48</v>
      </c>
      <c r="E219" t="s">
        <v>48</v>
      </c>
      <c r="F219" t="s">
        <v>48</v>
      </c>
      <c r="G219" t="s">
        <v>84</v>
      </c>
      <c r="H219" t="s">
        <v>235</v>
      </c>
      <c r="I219" t="s">
        <v>48</v>
      </c>
      <c r="J219" t="s">
        <v>48</v>
      </c>
      <c r="K219" t="s">
        <v>171</v>
      </c>
      <c r="L219" s="22">
        <v>45134</v>
      </c>
      <c r="M219" s="25">
        <v>20</v>
      </c>
      <c r="N219">
        <v>21</v>
      </c>
      <c r="Q219">
        <v>1</v>
      </c>
      <c r="R219">
        <v>1</v>
      </c>
      <c r="S219">
        <v>0</v>
      </c>
      <c r="T219">
        <v>1</v>
      </c>
      <c r="U219" s="16">
        <v>0</v>
      </c>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v>78.5</v>
      </c>
      <c r="AU219" s="16">
        <v>81</v>
      </c>
      <c r="AV219" s="16">
        <v>82.5</v>
      </c>
      <c r="AW219" s="16">
        <v>83.5</v>
      </c>
      <c r="AX219" s="16">
        <v>81</v>
      </c>
      <c r="AY219" s="16">
        <v>79.5</v>
      </c>
      <c r="AZ219" s="16">
        <v>77</v>
      </c>
      <c r="BA219" s="16">
        <v>76</v>
      </c>
      <c r="BB219" s="16">
        <v>74.5</v>
      </c>
      <c r="BC219" s="16">
        <v>73</v>
      </c>
      <c r="BD219" s="16">
        <v>72</v>
      </c>
      <c r="BE219" s="16">
        <v>71.5</v>
      </c>
      <c r="BF219" s="16">
        <v>70.5</v>
      </c>
      <c r="BG219" s="16">
        <v>71.5</v>
      </c>
      <c r="BH219" s="16">
        <v>71</v>
      </c>
      <c r="BI219" s="16">
        <v>71</v>
      </c>
      <c r="BJ219" s="16">
        <v>70</v>
      </c>
      <c r="BK219" s="16">
        <v>69.5</v>
      </c>
      <c r="BL219" s="16">
        <v>69</v>
      </c>
      <c r="BM219" s="16">
        <v>69.5</v>
      </c>
      <c r="BN219" s="16">
        <v>72</v>
      </c>
      <c r="BO219" s="16">
        <v>71.5</v>
      </c>
      <c r="BP219" s="16">
        <v>74</v>
      </c>
      <c r="BQ219" s="16">
        <v>75.5</v>
      </c>
      <c r="BR219" s="16"/>
      <c r="BS219" s="16"/>
      <c r="BT219" s="16"/>
      <c r="BU219" s="16"/>
      <c r="BV219" s="16"/>
      <c r="BW219" s="16"/>
      <c r="BX219" s="16"/>
      <c r="BY219" s="16"/>
      <c r="BZ219" s="16"/>
      <c r="CA219" s="16"/>
      <c r="CB219" s="16"/>
      <c r="CC219" s="16"/>
      <c r="CD219" s="16"/>
      <c r="CE219" s="16"/>
      <c r="CF219" s="16"/>
      <c r="CG219" s="16"/>
      <c r="CH219" s="16"/>
      <c r="CI219" s="16"/>
      <c r="CJ219" s="16"/>
      <c r="CK219" s="16"/>
      <c r="CL219" s="16"/>
      <c r="CM219" s="16"/>
      <c r="CN219" s="16"/>
      <c r="CO219" s="16"/>
      <c r="CP219" s="16"/>
      <c r="CQ219" s="16"/>
      <c r="CR219" s="16"/>
      <c r="CS219" s="16"/>
      <c r="CT219" s="16"/>
      <c r="CU219" s="16"/>
      <c r="CV219" s="16"/>
      <c r="CW219" s="16"/>
      <c r="CX219" s="16"/>
      <c r="CY219" s="16"/>
      <c r="CZ219" s="16"/>
      <c r="DA219" s="16"/>
      <c r="DB219" s="16"/>
      <c r="DC219" s="16"/>
      <c r="DD219" s="16"/>
      <c r="DE219" s="16"/>
      <c r="DF219" s="16"/>
      <c r="DG219" s="16"/>
      <c r="DH219" s="16"/>
      <c r="DI219" s="16"/>
      <c r="DJ219" s="16"/>
      <c r="DK219" s="16"/>
      <c r="DL219" s="16"/>
      <c r="DM219" s="16"/>
      <c r="DN219" s="16">
        <v>20</v>
      </c>
      <c r="DO219" s="16">
        <v>21</v>
      </c>
      <c r="DP219" s="16"/>
      <c r="DQ219" s="16"/>
    </row>
    <row r="220" spans="1:122" x14ac:dyDescent="0.3">
      <c r="A220" t="str">
        <f t="shared" ref="A220:A258" si="5">C220&amp;"_"&amp;K220&amp;"_"&amp;IF(L220="","Average Event Day",L220&amp;"_"&amp;M220&amp;"-"&amp;N220)</f>
        <v>OtherDR-CBP, CPP, and ELRP_All Day Ahead and Day Of_45135_20-21</v>
      </c>
      <c r="B220" t="s">
        <v>49</v>
      </c>
      <c r="C220" t="s">
        <v>234</v>
      </c>
      <c r="D220" t="s">
        <v>48</v>
      </c>
      <c r="E220" t="s">
        <v>48</v>
      </c>
      <c r="F220" t="s">
        <v>48</v>
      </c>
      <c r="G220" t="s">
        <v>84</v>
      </c>
      <c r="H220" t="s">
        <v>235</v>
      </c>
      <c r="I220" t="s">
        <v>48</v>
      </c>
      <c r="J220" t="s">
        <v>48</v>
      </c>
      <c r="K220" t="s">
        <v>171</v>
      </c>
      <c r="L220" s="22">
        <v>45135</v>
      </c>
      <c r="M220" s="25">
        <v>20</v>
      </c>
      <c r="N220">
        <v>21</v>
      </c>
      <c r="Q220">
        <v>1</v>
      </c>
      <c r="R220">
        <v>1</v>
      </c>
      <c r="S220">
        <v>0</v>
      </c>
      <c r="T220">
        <v>1</v>
      </c>
      <c r="U220" s="16">
        <v>0</v>
      </c>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v>74.5</v>
      </c>
      <c r="AU220" s="16">
        <v>77</v>
      </c>
      <c r="AV220" s="16">
        <v>77.5</v>
      </c>
      <c r="AW220" s="16">
        <v>75</v>
      </c>
      <c r="AX220" s="16">
        <v>76.5</v>
      </c>
      <c r="AY220" s="16">
        <v>75.5</v>
      </c>
      <c r="AZ220" s="16">
        <v>75.5</v>
      </c>
      <c r="BA220" s="16">
        <v>75.5</v>
      </c>
      <c r="BB220" s="16">
        <v>76.5</v>
      </c>
      <c r="BC220" s="16">
        <v>75.5</v>
      </c>
      <c r="BD220" s="16">
        <v>74</v>
      </c>
      <c r="BE220" s="16">
        <v>72</v>
      </c>
      <c r="BF220" s="16">
        <v>70.5</v>
      </c>
      <c r="BG220" s="16">
        <v>68.5</v>
      </c>
      <c r="BH220" s="16">
        <v>68</v>
      </c>
      <c r="BI220" s="16">
        <v>68.5</v>
      </c>
      <c r="BJ220" s="16">
        <v>68</v>
      </c>
      <c r="BK220" s="16">
        <v>67</v>
      </c>
      <c r="BL220" s="16">
        <v>67</v>
      </c>
      <c r="BM220" s="16">
        <v>67</v>
      </c>
      <c r="BN220" s="16">
        <v>67</v>
      </c>
      <c r="BO220" s="16">
        <v>68.5</v>
      </c>
      <c r="BP220" s="16">
        <v>71.5</v>
      </c>
      <c r="BQ220" s="16">
        <v>72</v>
      </c>
      <c r="BR220" s="16"/>
      <c r="BS220" s="16"/>
      <c r="BT220" s="16"/>
      <c r="BU220" s="16"/>
      <c r="BV220" s="16"/>
      <c r="BW220" s="16"/>
      <c r="BX220" s="16"/>
      <c r="BY220" s="16"/>
      <c r="BZ220" s="16"/>
      <c r="CA220" s="16"/>
      <c r="CB220" s="16"/>
      <c r="CC220" s="16"/>
      <c r="CD220" s="16"/>
      <c r="CE220" s="16"/>
      <c r="CF220" s="16"/>
      <c r="CG220" s="16"/>
      <c r="CH220" s="16"/>
      <c r="CI220" s="16"/>
      <c r="CJ220" s="16"/>
      <c r="CK220" s="16"/>
      <c r="CL220" s="16"/>
      <c r="CM220" s="16"/>
      <c r="CN220" s="16"/>
      <c r="CO220" s="16"/>
      <c r="CP220" s="16"/>
      <c r="CQ220" s="16"/>
      <c r="CR220" s="16"/>
      <c r="CS220" s="16"/>
      <c r="CT220" s="16"/>
      <c r="CU220" s="16"/>
      <c r="CV220" s="16"/>
      <c r="CW220" s="16"/>
      <c r="CX220" s="16"/>
      <c r="CY220" s="16"/>
      <c r="CZ220" s="16"/>
      <c r="DA220" s="16"/>
      <c r="DB220" s="16"/>
      <c r="DC220" s="16"/>
      <c r="DD220" s="16"/>
      <c r="DE220" s="16"/>
      <c r="DF220" s="16"/>
      <c r="DG220" s="16"/>
      <c r="DH220" s="16"/>
      <c r="DI220" s="16"/>
      <c r="DJ220" s="16"/>
      <c r="DK220" s="16"/>
      <c r="DL220" s="16"/>
      <c r="DM220" s="16"/>
      <c r="DN220" s="16">
        <v>20</v>
      </c>
      <c r="DO220" s="16">
        <v>21</v>
      </c>
      <c r="DP220" s="16"/>
      <c r="DQ220" s="16"/>
    </row>
    <row r="221" spans="1:122" x14ac:dyDescent="0.3">
      <c r="A221" t="str">
        <f t="shared" si="5"/>
        <v>OtherDR-CBP, CPP, and ELRP_All Day Ahead and Day Of_45153_18-20</v>
      </c>
      <c r="B221" t="s">
        <v>49</v>
      </c>
      <c r="C221" t="s">
        <v>234</v>
      </c>
      <c r="D221" t="s">
        <v>48</v>
      </c>
      <c r="E221" t="s">
        <v>48</v>
      </c>
      <c r="F221" t="s">
        <v>48</v>
      </c>
      <c r="G221" t="s">
        <v>84</v>
      </c>
      <c r="H221" t="s">
        <v>235</v>
      </c>
      <c r="I221" t="s">
        <v>48</v>
      </c>
      <c r="J221" t="s">
        <v>48</v>
      </c>
      <c r="K221" t="s">
        <v>171</v>
      </c>
      <c r="L221" s="22">
        <v>45153</v>
      </c>
      <c r="M221" s="25">
        <v>18</v>
      </c>
      <c r="N221">
        <v>20</v>
      </c>
      <c r="Q221">
        <v>1</v>
      </c>
      <c r="R221">
        <v>1</v>
      </c>
      <c r="S221">
        <v>0</v>
      </c>
      <c r="T221">
        <v>1</v>
      </c>
      <c r="U221" s="16">
        <v>0</v>
      </c>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v>79</v>
      </c>
      <c r="AU221" s="16">
        <v>79</v>
      </c>
      <c r="AV221" s="16">
        <v>79</v>
      </c>
      <c r="AW221" s="16">
        <v>76</v>
      </c>
      <c r="AX221" s="16">
        <v>76.5</v>
      </c>
      <c r="AY221" s="16">
        <v>76</v>
      </c>
      <c r="AZ221" s="16">
        <v>75</v>
      </c>
      <c r="BA221" s="16">
        <v>74.5</v>
      </c>
      <c r="BB221" s="16">
        <v>74</v>
      </c>
      <c r="BC221" s="16">
        <v>70.5</v>
      </c>
      <c r="BD221" s="16">
        <v>70</v>
      </c>
      <c r="BE221" s="16">
        <v>70</v>
      </c>
      <c r="BF221" s="16">
        <v>68.5</v>
      </c>
      <c r="BG221" s="16">
        <v>69</v>
      </c>
      <c r="BH221" s="16">
        <v>67</v>
      </c>
      <c r="BI221" s="16">
        <v>66</v>
      </c>
      <c r="BJ221" s="16">
        <v>66.5</v>
      </c>
      <c r="BK221" s="16">
        <v>67.5</v>
      </c>
      <c r="BL221" s="16">
        <v>68</v>
      </c>
      <c r="BM221" s="16">
        <v>70</v>
      </c>
      <c r="BN221" s="16">
        <v>72</v>
      </c>
      <c r="BO221" s="16">
        <v>75</v>
      </c>
      <c r="BP221" s="16">
        <v>77</v>
      </c>
      <c r="BQ221" s="16">
        <v>78</v>
      </c>
      <c r="BR221" s="16"/>
      <c r="BS221" s="16"/>
      <c r="BT221" s="16"/>
      <c r="BU221" s="16"/>
      <c r="BV221" s="16"/>
      <c r="BW221" s="16"/>
      <c r="BX221" s="16"/>
      <c r="BY221" s="16"/>
      <c r="BZ221" s="16"/>
      <c r="CA221" s="16"/>
      <c r="CB221" s="16"/>
      <c r="CC221" s="16"/>
      <c r="CD221" s="16"/>
      <c r="CE221" s="16"/>
      <c r="CF221" s="16"/>
      <c r="CG221" s="16"/>
      <c r="CH221" s="16"/>
      <c r="CI221" s="16"/>
      <c r="CJ221" s="16"/>
      <c r="CK221" s="16"/>
      <c r="CL221" s="16"/>
      <c r="CM221" s="16"/>
      <c r="CN221" s="16"/>
      <c r="CO221" s="16"/>
      <c r="CP221" s="16"/>
      <c r="CQ221" s="16"/>
      <c r="CR221" s="16"/>
      <c r="CS221" s="16"/>
      <c r="CT221" s="16"/>
      <c r="CU221" s="16"/>
      <c r="CV221" s="16"/>
      <c r="CW221" s="16"/>
      <c r="CX221" s="16"/>
      <c r="CY221" s="16"/>
      <c r="CZ221" s="16"/>
      <c r="DA221" s="16"/>
      <c r="DB221" s="16"/>
      <c r="DC221" s="16"/>
      <c r="DD221" s="16"/>
      <c r="DE221" s="16"/>
      <c r="DF221" s="16"/>
      <c r="DG221" s="16"/>
      <c r="DH221" s="16"/>
      <c r="DI221" s="16"/>
      <c r="DJ221" s="16"/>
      <c r="DK221" s="16"/>
      <c r="DL221" s="16"/>
      <c r="DM221" s="16"/>
      <c r="DN221" s="16">
        <v>18</v>
      </c>
      <c r="DO221" s="16">
        <v>20</v>
      </c>
      <c r="DP221" s="16"/>
      <c r="DQ221" s="16"/>
    </row>
    <row r="222" spans="1:122" x14ac:dyDescent="0.3">
      <c r="A222" t="str">
        <f t="shared" si="5"/>
        <v>OtherDR-CBP, CPP, and ELRP_All Day Ahead and Day Of_45154_18-21</v>
      </c>
      <c r="B222" t="s">
        <v>49</v>
      </c>
      <c r="C222" t="s">
        <v>234</v>
      </c>
      <c r="D222" t="s">
        <v>48</v>
      </c>
      <c r="E222" t="s">
        <v>48</v>
      </c>
      <c r="F222" t="s">
        <v>48</v>
      </c>
      <c r="G222" t="s">
        <v>84</v>
      </c>
      <c r="H222" t="s">
        <v>235</v>
      </c>
      <c r="I222" t="s">
        <v>48</v>
      </c>
      <c r="J222" t="s">
        <v>48</v>
      </c>
      <c r="K222" t="s">
        <v>171</v>
      </c>
      <c r="L222" s="22">
        <v>45154</v>
      </c>
      <c r="M222" s="25">
        <v>18</v>
      </c>
      <c r="N222">
        <v>21</v>
      </c>
      <c r="Q222">
        <v>1</v>
      </c>
      <c r="R222">
        <v>1</v>
      </c>
      <c r="S222">
        <v>0</v>
      </c>
      <c r="T222">
        <v>1</v>
      </c>
      <c r="U222" s="16">
        <v>0</v>
      </c>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v>80</v>
      </c>
      <c r="AU222" s="16">
        <v>81</v>
      </c>
      <c r="AV222" s="16">
        <v>81</v>
      </c>
      <c r="AW222" s="16">
        <v>81</v>
      </c>
      <c r="AX222" s="16">
        <v>82</v>
      </c>
      <c r="AY222" s="16">
        <v>80</v>
      </c>
      <c r="AZ222" s="16">
        <v>78</v>
      </c>
      <c r="BA222" s="16">
        <v>77.5</v>
      </c>
      <c r="BB222" s="16">
        <v>75.5</v>
      </c>
      <c r="BC222" s="16">
        <v>75</v>
      </c>
      <c r="BD222" s="16">
        <v>74</v>
      </c>
      <c r="BE222" s="16">
        <v>73.5</v>
      </c>
      <c r="BF222" s="16">
        <v>72</v>
      </c>
      <c r="BG222" s="16">
        <v>70.75</v>
      </c>
      <c r="BH222" s="16">
        <v>69.25</v>
      </c>
      <c r="BI222" s="16">
        <v>69</v>
      </c>
      <c r="BJ222" s="16">
        <v>68</v>
      </c>
      <c r="BK222" s="16">
        <v>68</v>
      </c>
      <c r="BL222" s="16">
        <v>69.5</v>
      </c>
      <c r="BM222" s="16">
        <v>72</v>
      </c>
      <c r="BN222" s="16">
        <v>75</v>
      </c>
      <c r="BO222" s="16">
        <v>79.5</v>
      </c>
      <c r="BP222" s="16">
        <v>80</v>
      </c>
      <c r="BQ222" s="16">
        <v>80</v>
      </c>
      <c r="BR222" s="16"/>
      <c r="BS222" s="16"/>
      <c r="BT222" s="16"/>
      <c r="BU222" s="16"/>
      <c r="BV222" s="16"/>
      <c r="BW222" s="16"/>
      <c r="BX222" s="16"/>
      <c r="BY222" s="16"/>
      <c r="BZ222" s="16"/>
      <c r="CA222" s="16"/>
      <c r="CB222" s="16"/>
      <c r="CC222" s="16"/>
      <c r="CD222" s="16"/>
      <c r="CE222" s="16"/>
      <c r="CF222" s="16"/>
      <c r="CG222" s="16"/>
      <c r="CH222" s="16"/>
      <c r="CI222" s="16"/>
      <c r="CJ222" s="16"/>
      <c r="CK222" s="16"/>
      <c r="CL222" s="16"/>
      <c r="CM222" s="16"/>
      <c r="CN222" s="16"/>
      <c r="CO222" s="16"/>
      <c r="CP222" s="16"/>
      <c r="CQ222" s="16"/>
      <c r="CR222" s="16"/>
      <c r="CS222" s="16"/>
      <c r="CT222" s="16"/>
      <c r="CU222" s="16"/>
      <c r="CV222" s="16"/>
      <c r="CW222" s="16"/>
      <c r="CX222" s="16"/>
      <c r="CY222" s="16"/>
      <c r="CZ222" s="16"/>
      <c r="DA222" s="16"/>
      <c r="DB222" s="16"/>
      <c r="DC222" s="16"/>
      <c r="DD222" s="16"/>
      <c r="DE222" s="16"/>
      <c r="DF222" s="16"/>
      <c r="DG222" s="16"/>
      <c r="DH222" s="16"/>
      <c r="DI222" s="16"/>
      <c r="DJ222" s="16"/>
      <c r="DK222" s="16"/>
      <c r="DL222" s="16"/>
      <c r="DM222" s="16"/>
      <c r="DN222" s="16">
        <v>18</v>
      </c>
      <c r="DO222" s="16">
        <v>21</v>
      </c>
      <c r="DP222" s="16"/>
      <c r="DQ222" s="16"/>
    </row>
    <row r="223" spans="1:122" x14ac:dyDescent="0.3">
      <c r="A223" t="str">
        <f t="shared" si="5"/>
        <v>OtherDR-CBP, CPP, and ELRP_All Day Ahead and Day Of_45166_19-20</v>
      </c>
      <c r="B223" t="s">
        <v>49</v>
      </c>
      <c r="C223" t="s">
        <v>234</v>
      </c>
      <c r="D223" t="s">
        <v>48</v>
      </c>
      <c r="E223" t="s">
        <v>48</v>
      </c>
      <c r="F223" t="s">
        <v>48</v>
      </c>
      <c r="G223" t="s">
        <v>84</v>
      </c>
      <c r="H223" t="s">
        <v>235</v>
      </c>
      <c r="I223" t="s">
        <v>48</v>
      </c>
      <c r="J223" t="s">
        <v>48</v>
      </c>
      <c r="K223" t="s">
        <v>171</v>
      </c>
      <c r="L223" s="22">
        <v>45166</v>
      </c>
      <c r="M223" s="25">
        <v>19</v>
      </c>
      <c r="N223">
        <v>20</v>
      </c>
      <c r="Q223">
        <v>1</v>
      </c>
      <c r="R223">
        <v>1</v>
      </c>
      <c r="S223">
        <v>0</v>
      </c>
      <c r="T223">
        <v>1</v>
      </c>
      <c r="U223" s="16">
        <v>0</v>
      </c>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v>89.5</v>
      </c>
      <c r="AU223" s="16">
        <v>88</v>
      </c>
      <c r="AV223" s="16">
        <v>86</v>
      </c>
      <c r="AW223" s="16">
        <v>84.5</v>
      </c>
      <c r="AX223" s="16">
        <v>82.5</v>
      </c>
      <c r="AY223" s="16">
        <v>80</v>
      </c>
      <c r="AZ223" s="16">
        <v>77</v>
      </c>
      <c r="BA223" s="16">
        <v>75</v>
      </c>
      <c r="BB223" s="16">
        <v>73</v>
      </c>
      <c r="BC223" s="16">
        <v>70.5</v>
      </c>
      <c r="BD223" s="16">
        <v>70</v>
      </c>
      <c r="BE223" s="16">
        <v>68.5</v>
      </c>
      <c r="BF223" s="16">
        <v>68.5</v>
      </c>
      <c r="BG223" s="16">
        <v>68</v>
      </c>
      <c r="BH223" s="16">
        <v>68.5</v>
      </c>
      <c r="BI223" s="16">
        <v>71.5</v>
      </c>
      <c r="BJ223" s="16">
        <v>73</v>
      </c>
      <c r="BK223" s="16">
        <v>73.5</v>
      </c>
      <c r="BL223" s="16">
        <v>76</v>
      </c>
      <c r="BM223" s="16">
        <v>78.5</v>
      </c>
      <c r="BN223" s="16">
        <v>82.5</v>
      </c>
      <c r="BO223" s="16">
        <v>86</v>
      </c>
      <c r="BP223" s="16">
        <v>89</v>
      </c>
      <c r="BQ223" s="16">
        <v>90.5</v>
      </c>
      <c r="BR223" s="16"/>
      <c r="BS223" s="16"/>
      <c r="BT223" s="16"/>
      <c r="BU223" s="16"/>
      <c r="BV223" s="16"/>
      <c r="BW223" s="16"/>
      <c r="BX223" s="16"/>
      <c r="BY223" s="16"/>
      <c r="BZ223" s="16"/>
      <c r="CA223" s="16"/>
      <c r="CB223" s="16"/>
      <c r="CC223" s="16"/>
      <c r="CD223" s="16"/>
      <c r="CE223" s="16"/>
      <c r="CF223" s="16"/>
      <c r="CG223" s="16"/>
      <c r="CH223" s="16"/>
      <c r="CI223" s="16"/>
      <c r="CJ223" s="16"/>
      <c r="CK223" s="16"/>
      <c r="CL223" s="16"/>
      <c r="CM223" s="16"/>
      <c r="CN223" s="16"/>
      <c r="CO223" s="16"/>
      <c r="CP223" s="16"/>
      <c r="CQ223" s="16"/>
      <c r="CR223" s="16"/>
      <c r="CS223" s="16"/>
      <c r="CT223" s="16"/>
      <c r="CU223" s="16"/>
      <c r="CV223" s="16"/>
      <c r="CW223" s="16"/>
      <c r="CX223" s="16"/>
      <c r="CY223" s="16"/>
      <c r="CZ223" s="16"/>
      <c r="DA223" s="16"/>
      <c r="DB223" s="16"/>
      <c r="DC223" s="16"/>
      <c r="DD223" s="16"/>
      <c r="DE223" s="16"/>
      <c r="DF223" s="16"/>
      <c r="DG223" s="16"/>
      <c r="DH223" s="16"/>
      <c r="DI223" s="16"/>
      <c r="DJ223" s="16"/>
      <c r="DK223" s="16"/>
      <c r="DL223" s="16"/>
      <c r="DM223" s="16"/>
      <c r="DN223" s="16">
        <v>19</v>
      </c>
      <c r="DO223" s="16">
        <v>20</v>
      </c>
      <c r="DP223" s="16"/>
      <c r="DQ223" s="16"/>
    </row>
    <row r="224" spans="1:122" hidden="1" x14ac:dyDescent="0.3">
      <c r="A224" t="str">
        <f t="shared" si="5"/>
        <v>Size_Grp-20 to 199.99 kW_All Day Ahead and Day Of_45134_20-21</v>
      </c>
      <c r="B224" t="s">
        <v>49</v>
      </c>
      <c r="C224" t="s">
        <v>199</v>
      </c>
      <c r="D224" t="s">
        <v>48</v>
      </c>
      <c r="E224" t="s">
        <v>48</v>
      </c>
      <c r="F224" t="s">
        <v>48</v>
      </c>
      <c r="G224" t="s">
        <v>84</v>
      </c>
      <c r="H224" t="s">
        <v>48</v>
      </c>
      <c r="I224" t="s">
        <v>48</v>
      </c>
      <c r="J224" t="s">
        <v>88</v>
      </c>
      <c r="K224" t="s">
        <v>171</v>
      </c>
      <c r="L224" s="22">
        <v>45134</v>
      </c>
      <c r="M224" s="25">
        <v>20</v>
      </c>
      <c r="N224">
        <v>21</v>
      </c>
      <c r="O224">
        <v>117</v>
      </c>
      <c r="P224">
        <v>115</v>
      </c>
      <c r="Q224">
        <v>2</v>
      </c>
      <c r="R224">
        <v>0</v>
      </c>
      <c r="S224">
        <v>0</v>
      </c>
      <c r="T224">
        <v>0</v>
      </c>
      <c r="U224" s="16">
        <v>0</v>
      </c>
      <c r="V224">
        <v>6881.1486000000004</v>
      </c>
      <c r="W224">
        <v>6576.4049000000005</v>
      </c>
      <c r="X224">
        <v>6265.6504999999997</v>
      </c>
      <c r="Y224" s="16">
        <v>6474.4944999999998</v>
      </c>
      <c r="Z224" s="16">
        <v>6741.7163</v>
      </c>
      <c r="AA224" s="16">
        <v>7057.4408999999996</v>
      </c>
      <c r="AB224" s="16">
        <v>7958.7870999999996</v>
      </c>
      <c r="AC224" s="16">
        <v>9085.6794000000009</v>
      </c>
      <c r="AD224" s="16">
        <v>10332.348</v>
      </c>
      <c r="AE224" s="16">
        <v>10588.558999999999</v>
      </c>
      <c r="AF224" s="16">
        <v>11873.706</v>
      </c>
      <c r="AG224" s="16">
        <v>12622.596</v>
      </c>
      <c r="AH224" s="16">
        <v>13374.563</v>
      </c>
      <c r="AI224" s="16">
        <v>13415.129000000001</v>
      </c>
      <c r="AJ224" s="16">
        <v>13267.468999999999</v>
      </c>
      <c r="AK224" s="16">
        <v>13299.293</v>
      </c>
      <c r="AL224" s="16">
        <v>14204.932000000001</v>
      </c>
      <c r="AM224" s="16">
        <v>14955.505999999999</v>
      </c>
      <c r="AN224" s="16">
        <v>14789.361999999999</v>
      </c>
      <c r="AO224" s="16">
        <v>11796.812</v>
      </c>
      <c r="AP224" s="16">
        <v>11454.878000000001</v>
      </c>
      <c r="AQ224" s="16">
        <v>11127.255999999999</v>
      </c>
      <c r="AR224" s="16">
        <v>8127.3498</v>
      </c>
      <c r="AS224" s="16">
        <v>6996.28</v>
      </c>
      <c r="AT224" s="16">
        <v>75.790581000000003</v>
      </c>
      <c r="AU224" s="16">
        <v>76.039185000000003</v>
      </c>
      <c r="AV224" s="16">
        <v>76.369230999999999</v>
      </c>
      <c r="AW224" s="16">
        <v>76.932149999999993</v>
      </c>
      <c r="AX224" s="16">
        <v>75.678500999999997</v>
      </c>
      <c r="AY224" s="16">
        <v>74.164760000000001</v>
      </c>
      <c r="AZ224" s="16">
        <v>72.659829000000002</v>
      </c>
      <c r="BA224" s="16">
        <v>72.286259000000001</v>
      </c>
      <c r="BB224" s="16">
        <v>72.181065000000004</v>
      </c>
      <c r="BC224" s="16">
        <v>71.789085999999998</v>
      </c>
      <c r="BD224" s="16">
        <v>71.294280000000001</v>
      </c>
      <c r="BE224" s="16">
        <v>71.658251000000007</v>
      </c>
      <c r="BF224" s="16">
        <v>71.240630999999993</v>
      </c>
      <c r="BG224" s="16">
        <v>71.884417999999997</v>
      </c>
      <c r="BH224" s="16">
        <v>71.320447000000001</v>
      </c>
      <c r="BI224" s="16">
        <v>71.563970999999995</v>
      </c>
      <c r="BJ224" s="16">
        <v>71.206969000000001</v>
      </c>
      <c r="BK224" s="16">
        <v>71.626956000000007</v>
      </c>
      <c r="BL224" s="16">
        <v>72.775411000000005</v>
      </c>
      <c r="BM224" s="16">
        <v>73.411833999999999</v>
      </c>
      <c r="BN224" s="16">
        <v>73.857331000000002</v>
      </c>
      <c r="BO224" s="16">
        <v>73.342538000000005</v>
      </c>
      <c r="BP224" s="16">
        <v>73.260351</v>
      </c>
      <c r="BQ224" s="16">
        <v>74.078935000000001</v>
      </c>
      <c r="BR224" s="16">
        <v>-93.866560000000007</v>
      </c>
      <c r="BS224" s="16">
        <v>-96.918149999999997</v>
      </c>
      <c r="BT224" s="16">
        <v>30.508089999999999</v>
      </c>
      <c r="BU224" s="16">
        <v>99.854309999999998</v>
      </c>
      <c r="BV224" s="16">
        <v>136.4271</v>
      </c>
      <c r="BW224" s="16">
        <v>76.901709999999994</v>
      </c>
      <c r="BX224" s="16">
        <v>43.556310000000003</v>
      </c>
      <c r="BY224" s="16">
        <v>-285.8741</v>
      </c>
      <c r="BZ224" s="16">
        <v>-248.14060000000001</v>
      </c>
      <c r="CA224" s="16">
        <v>182.86019999999999</v>
      </c>
      <c r="CB224" s="16">
        <v>-124.2657</v>
      </c>
      <c r="CC224" s="16">
        <v>-76.374380000000002</v>
      </c>
      <c r="CD224" s="16">
        <v>-58.964959999999998</v>
      </c>
      <c r="CE224" s="16">
        <v>215.1361</v>
      </c>
      <c r="CF224" s="16">
        <v>445.34660000000002</v>
      </c>
      <c r="CG224" s="16">
        <v>382.5009</v>
      </c>
      <c r="CH224" s="16">
        <v>-79.495980000000003</v>
      </c>
      <c r="CI224" s="16">
        <v>-181.86529999999999</v>
      </c>
      <c r="CJ224" s="16">
        <v>33.009889999999999</v>
      </c>
      <c r="CK224" s="16">
        <v>2905.221</v>
      </c>
      <c r="CL224" s="16">
        <v>1955.143</v>
      </c>
      <c r="CM224" s="16">
        <v>-47.021729999999998</v>
      </c>
      <c r="CN224" s="16">
        <v>-33.346719999999998</v>
      </c>
      <c r="CO224" s="16">
        <v>65.884749999999997</v>
      </c>
      <c r="CP224" s="16">
        <v>6300.018</v>
      </c>
      <c r="CQ224" s="16">
        <v>4477.6660000000002</v>
      </c>
      <c r="CR224" s="16">
        <v>2321.5059999999999</v>
      </c>
      <c r="CS224" s="16">
        <v>2039.4690000000001</v>
      </c>
      <c r="CT224" s="16">
        <v>1941.164</v>
      </c>
      <c r="CU224" s="16">
        <v>2009.49</v>
      </c>
      <c r="CV224" s="16">
        <v>2572.3560000000002</v>
      </c>
      <c r="CW224" s="16">
        <v>3795.4760000000001</v>
      </c>
      <c r="CX224" s="16">
        <v>4982.1440000000002</v>
      </c>
      <c r="CY224" s="16">
        <v>5784.6760000000004</v>
      </c>
      <c r="CZ224" s="16">
        <v>5634.0659999999998</v>
      </c>
      <c r="DA224" s="16">
        <v>4758.3649999999998</v>
      </c>
      <c r="DB224" s="16">
        <v>2800.4490000000001</v>
      </c>
      <c r="DC224" s="16">
        <v>7695.4719999999998</v>
      </c>
      <c r="DD224" s="16">
        <v>9687.0259999999998</v>
      </c>
      <c r="DE224" s="16">
        <v>6183.2240000000002</v>
      </c>
      <c r="DF224" s="16">
        <v>9238.1790000000001</v>
      </c>
      <c r="DG224" s="16">
        <v>12505.76</v>
      </c>
      <c r="DH224" s="16">
        <v>7688.8280000000004</v>
      </c>
      <c r="DI224" s="16">
        <v>9258.3189999999995</v>
      </c>
      <c r="DJ224" s="16">
        <v>7043.4960000000001</v>
      </c>
      <c r="DK224" s="16">
        <v>1587.4290000000001</v>
      </c>
      <c r="DL224" s="16">
        <v>533.68650000000002</v>
      </c>
      <c r="DM224" s="16">
        <v>983.08439999999996</v>
      </c>
      <c r="DN224" s="16">
        <v>20</v>
      </c>
      <c r="DO224" s="16">
        <v>21</v>
      </c>
      <c r="DP224" s="16">
        <v>117</v>
      </c>
      <c r="DQ224" s="16">
        <v>3.0186790000000001</v>
      </c>
      <c r="DR224">
        <v>3.0186793000000001</v>
      </c>
    </row>
    <row r="225" spans="1:122" hidden="1" x14ac:dyDescent="0.3">
      <c r="A225" t="str">
        <f t="shared" si="5"/>
        <v>Size_Grp-20 to 199.99 kW_All Day Ahead and Day Of_45135_20-21</v>
      </c>
      <c r="B225" t="s">
        <v>49</v>
      </c>
      <c r="C225" t="s">
        <v>199</v>
      </c>
      <c r="D225" t="s">
        <v>48</v>
      </c>
      <c r="E225" t="s">
        <v>48</v>
      </c>
      <c r="F225" t="s">
        <v>48</v>
      </c>
      <c r="G225" t="s">
        <v>84</v>
      </c>
      <c r="H225" t="s">
        <v>48</v>
      </c>
      <c r="I225" t="s">
        <v>48</v>
      </c>
      <c r="J225" t="s">
        <v>88</v>
      </c>
      <c r="K225" t="s">
        <v>171</v>
      </c>
      <c r="L225" s="22">
        <v>45135</v>
      </c>
      <c r="M225" s="25">
        <v>20</v>
      </c>
      <c r="N225">
        <v>21</v>
      </c>
      <c r="O225">
        <v>117</v>
      </c>
      <c r="P225">
        <v>115</v>
      </c>
      <c r="Q225">
        <v>2</v>
      </c>
      <c r="R225">
        <v>0</v>
      </c>
      <c r="S225">
        <v>0</v>
      </c>
      <c r="T225">
        <v>0</v>
      </c>
      <c r="U225" s="16">
        <v>0</v>
      </c>
      <c r="V225">
        <v>6420.7631000000001</v>
      </c>
      <c r="W225">
        <v>6222.5605999999998</v>
      </c>
      <c r="X225">
        <v>6113.5991000000004</v>
      </c>
      <c r="Y225" s="16">
        <v>6314.8950999999997</v>
      </c>
      <c r="Z225" s="16">
        <v>6599.3535000000002</v>
      </c>
      <c r="AA225" s="16">
        <v>6865.2812000000004</v>
      </c>
      <c r="AB225" s="16">
        <v>7907.8941999999997</v>
      </c>
      <c r="AC225" s="16">
        <v>9148.7335000000003</v>
      </c>
      <c r="AD225" s="16">
        <v>10598.919</v>
      </c>
      <c r="AE225" s="16">
        <v>10390.342000000001</v>
      </c>
      <c r="AF225" s="16">
        <v>11523.94</v>
      </c>
      <c r="AG225" s="16">
        <v>11931.171</v>
      </c>
      <c r="AH225" s="16">
        <v>12040.535</v>
      </c>
      <c r="AI225" s="16">
        <v>12115.837</v>
      </c>
      <c r="AJ225" s="16">
        <v>11908.022999999999</v>
      </c>
      <c r="AK225" s="16">
        <v>12215.655000000001</v>
      </c>
      <c r="AL225" s="16">
        <v>13018.214</v>
      </c>
      <c r="AM225" s="16">
        <v>13892.951999999999</v>
      </c>
      <c r="AN225" s="16">
        <v>14910.257</v>
      </c>
      <c r="AO225" s="16">
        <v>11900.647000000001</v>
      </c>
      <c r="AP225" s="16">
        <v>11882.689</v>
      </c>
      <c r="AQ225" s="16">
        <v>11092.785</v>
      </c>
      <c r="AR225" s="16">
        <v>7938.8482999999997</v>
      </c>
      <c r="AS225" s="16">
        <v>6935.8252000000002</v>
      </c>
      <c r="AT225" s="16">
        <v>72.962852999999996</v>
      </c>
      <c r="AU225" s="16">
        <v>73.893162000000004</v>
      </c>
      <c r="AV225" s="16">
        <v>74.016041999999999</v>
      </c>
      <c r="AW225" s="16">
        <v>73.040893999999994</v>
      </c>
      <c r="AX225" s="16">
        <v>72.712053999999995</v>
      </c>
      <c r="AY225" s="16">
        <v>71.786748000000003</v>
      </c>
      <c r="AZ225" s="16">
        <v>71.372624000000002</v>
      </c>
      <c r="BA225" s="16">
        <v>71.355687000000003</v>
      </c>
      <c r="BB225" s="16">
        <v>72.173044000000004</v>
      </c>
      <c r="BC225" s="16">
        <v>72.137015000000005</v>
      </c>
      <c r="BD225" s="16">
        <v>71.598158999999995</v>
      </c>
      <c r="BE225" s="16">
        <v>71.355160999999995</v>
      </c>
      <c r="BF225" s="16">
        <v>70.303353000000001</v>
      </c>
      <c r="BG225" s="16">
        <v>69.293754000000007</v>
      </c>
      <c r="BH225" s="16">
        <v>68.884944000000004</v>
      </c>
      <c r="BI225" s="16">
        <v>69.511636999999993</v>
      </c>
      <c r="BJ225" s="16">
        <v>69.492109999999997</v>
      </c>
      <c r="BK225" s="16">
        <v>70.410124999999994</v>
      </c>
      <c r="BL225" s="16">
        <v>71.185010000000005</v>
      </c>
      <c r="BM225" s="16">
        <v>71.561210000000003</v>
      </c>
      <c r="BN225" s="16">
        <v>71.315582000000006</v>
      </c>
      <c r="BO225" s="16">
        <v>70.735043000000005</v>
      </c>
      <c r="BP225" s="16">
        <v>71.415385000000001</v>
      </c>
      <c r="BQ225" s="16">
        <v>71.803944999999999</v>
      </c>
      <c r="BR225" s="16">
        <v>-91.965770000000006</v>
      </c>
      <c r="BS225" s="16">
        <v>-96.91816</v>
      </c>
      <c r="BT225" s="16">
        <v>30.50808</v>
      </c>
      <c r="BU225" s="16">
        <v>99.854320000000001</v>
      </c>
      <c r="BV225" s="16">
        <v>136.4271</v>
      </c>
      <c r="BW225" s="16">
        <v>76.901660000000007</v>
      </c>
      <c r="BX225" s="16">
        <v>43.556350000000002</v>
      </c>
      <c r="BY225" s="16">
        <v>-285.8741</v>
      </c>
      <c r="BZ225" s="16">
        <v>-248.14070000000001</v>
      </c>
      <c r="CA225" s="16">
        <v>182.86009999999999</v>
      </c>
      <c r="CB225" s="16">
        <v>-124.2658</v>
      </c>
      <c r="CC225" s="16">
        <v>-76.374409999999997</v>
      </c>
      <c r="CD225" s="16">
        <v>-58.964820000000003</v>
      </c>
      <c r="CE225" s="16">
        <v>215.1361</v>
      </c>
      <c r="CF225" s="16">
        <v>445.34649999999999</v>
      </c>
      <c r="CG225" s="16">
        <v>382.50080000000003</v>
      </c>
      <c r="CH225" s="16">
        <v>-79.496049999999997</v>
      </c>
      <c r="CI225" s="16">
        <v>-181.86539999999999</v>
      </c>
      <c r="CJ225" s="16">
        <v>33.00996</v>
      </c>
      <c r="CK225" s="16">
        <v>2905.221</v>
      </c>
      <c r="CL225" s="16">
        <v>1955.143</v>
      </c>
      <c r="CM225" s="16">
        <v>-47.021769999999997</v>
      </c>
      <c r="CN225" s="16">
        <v>-33.346679999999999</v>
      </c>
      <c r="CO225" s="16">
        <v>65.884659999999997</v>
      </c>
      <c r="CP225" s="16">
        <v>6266.59</v>
      </c>
      <c r="CQ225" s="16">
        <v>4382.567</v>
      </c>
      <c r="CR225" s="16">
        <v>2261.92</v>
      </c>
      <c r="CS225" s="16">
        <v>1965.211</v>
      </c>
      <c r="CT225" s="16">
        <v>1949.855</v>
      </c>
      <c r="CU225" s="16">
        <v>2009.4269999999999</v>
      </c>
      <c r="CV225" s="16">
        <v>2577.933</v>
      </c>
      <c r="CW225" s="16">
        <v>3698.4760000000001</v>
      </c>
      <c r="CX225" s="16">
        <v>4939.51</v>
      </c>
      <c r="CY225" s="16">
        <v>5764.1080000000002</v>
      </c>
      <c r="CZ225" s="16">
        <v>5463.85</v>
      </c>
      <c r="DA225" s="16">
        <v>4655.4849999999997</v>
      </c>
      <c r="DB225" s="16">
        <v>2748.973</v>
      </c>
      <c r="DC225" s="16">
        <v>7626.7929999999997</v>
      </c>
      <c r="DD225" s="16">
        <v>9117.1290000000008</v>
      </c>
      <c r="DE225" s="16">
        <v>6292.3230000000003</v>
      </c>
      <c r="DF225" s="16">
        <v>9739.5740000000005</v>
      </c>
      <c r="DG225" s="16">
        <v>12445.14</v>
      </c>
      <c r="DH225" s="16">
        <v>7623.1459999999997</v>
      </c>
      <c r="DI225" s="16">
        <v>8865.25</v>
      </c>
      <c r="DJ225" s="16">
        <v>7326.2039999999997</v>
      </c>
      <c r="DK225" s="16">
        <v>1569.6959999999999</v>
      </c>
      <c r="DL225" s="16">
        <v>550.03689999999995</v>
      </c>
      <c r="DM225" s="16">
        <v>997.86810000000003</v>
      </c>
      <c r="DN225" s="16">
        <v>20</v>
      </c>
      <c r="DO225" s="16">
        <v>21</v>
      </c>
      <c r="DP225" s="16">
        <v>117</v>
      </c>
      <c r="DQ225" s="16">
        <v>3.0186790000000001</v>
      </c>
      <c r="DR225">
        <v>3.0186793000000001</v>
      </c>
    </row>
    <row r="226" spans="1:122" hidden="1" x14ac:dyDescent="0.3">
      <c r="A226" t="str">
        <f t="shared" si="5"/>
        <v>Size_Grp-20 to 199.99 kW_All Day Ahead and Day Of_45153_19-19</v>
      </c>
      <c r="B226" t="s">
        <v>49</v>
      </c>
      <c r="C226" t="s">
        <v>199</v>
      </c>
      <c r="D226" t="s">
        <v>48</v>
      </c>
      <c r="E226" t="s">
        <v>48</v>
      </c>
      <c r="F226" t="s">
        <v>48</v>
      </c>
      <c r="G226" t="s">
        <v>84</v>
      </c>
      <c r="H226" t="s">
        <v>48</v>
      </c>
      <c r="I226" t="s">
        <v>48</v>
      </c>
      <c r="J226" t="s">
        <v>88</v>
      </c>
      <c r="K226" t="s">
        <v>171</v>
      </c>
      <c r="L226" s="22">
        <v>45153</v>
      </c>
      <c r="M226" s="25">
        <v>19</v>
      </c>
      <c r="N226">
        <v>19</v>
      </c>
      <c r="O226">
        <v>145</v>
      </c>
      <c r="P226">
        <v>144</v>
      </c>
      <c r="Q226">
        <v>3</v>
      </c>
      <c r="R226">
        <v>0</v>
      </c>
      <c r="S226">
        <v>0</v>
      </c>
      <c r="T226">
        <v>0</v>
      </c>
      <c r="U226" s="16">
        <v>0</v>
      </c>
      <c r="V226">
        <v>7971.9265999999998</v>
      </c>
      <c r="W226">
        <v>7744.1971000000003</v>
      </c>
      <c r="X226">
        <v>7642.9309999999996</v>
      </c>
      <c r="Y226" s="16">
        <v>7960.3546999999999</v>
      </c>
      <c r="Z226" s="16">
        <v>8347.1429000000007</v>
      </c>
      <c r="AA226" s="16">
        <v>8867.1039000000001</v>
      </c>
      <c r="AB226" s="16">
        <v>10016.901</v>
      </c>
      <c r="AC226" s="16">
        <v>10885.539000000001</v>
      </c>
      <c r="AD226" s="16">
        <v>12380.933999999999</v>
      </c>
      <c r="AE226" s="16">
        <v>12846.897000000001</v>
      </c>
      <c r="AF226" s="16">
        <v>13678.334999999999</v>
      </c>
      <c r="AG226" s="16">
        <v>14224.941999999999</v>
      </c>
      <c r="AH226" s="16">
        <v>14797.165000000001</v>
      </c>
      <c r="AI226" s="16">
        <v>15434.548000000001</v>
      </c>
      <c r="AJ226" s="16">
        <v>15638.868</v>
      </c>
      <c r="AK226" s="16">
        <v>16153.537</v>
      </c>
      <c r="AL226" s="16">
        <v>17027.017</v>
      </c>
      <c r="AM226" s="16">
        <v>15467.428</v>
      </c>
      <c r="AN226" s="16">
        <v>14621.29</v>
      </c>
      <c r="AO226" s="16">
        <v>15264.114</v>
      </c>
      <c r="AP226" s="16">
        <v>14989.329</v>
      </c>
      <c r="AQ226" s="16">
        <v>13443.255999999999</v>
      </c>
      <c r="AR226" s="16">
        <v>10526.069</v>
      </c>
      <c r="AS226" s="16">
        <v>9224.4356000000007</v>
      </c>
      <c r="AT226" s="16">
        <v>72.374921999999998</v>
      </c>
      <c r="AU226" s="16">
        <v>73.442528999999993</v>
      </c>
      <c r="AV226" s="16">
        <v>74.558621000000002</v>
      </c>
      <c r="AW226" s="16">
        <v>74.444931999999994</v>
      </c>
      <c r="AX226" s="16">
        <v>74.916510000000002</v>
      </c>
      <c r="AY226" s="16">
        <v>74.852977999999993</v>
      </c>
      <c r="AZ226" s="16">
        <v>75.563006999999999</v>
      </c>
      <c r="BA226" s="16">
        <v>75.833676999999994</v>
      </c>
      <c r="BB226" s="16">
        <v>74.349843000000007</v>
      </c>
      <c r="BC226" s="16">
        <v>72.418391</v>
      </c>
      <c r="BD226" s="16">
        <v>72.112435000000005</v>
      </c>
      <c r="BE226" s="16">
        <v>71.169070000000005</v>
      </c>
      <c r="BF226" s="16">
        <v>70.183490000000006</v>
      </c>
      <c r="BG226" s="16">
        <v>70.128213000000002</v>
      </c>
      <c r="BH226" s="16">
        <v>69.462069</v>
      </c>
      <c r="BI226" s="16">
        <v>68.164995000000005</v>
      </c>
      <c r="BJ226" s="16">
        <v>68.284222</v>
      </c>
      <c r="BK226" s="16">
        <v>68.431765999999996</v>
      </c>
      <c r="BL226" s="16">
        <v>68.183385999999999</v>
      </c>
      <c r="BM226" s="16">
        <v>68.705329000000006</v>
      </c>
      <c r="BN226" s="16">
        <v>68.935631999999998</v>
      </c>
      <c r="BO226" s="16">
        <v>69.735840999999994</v>
      </c>
      <c r="BP226" s="16">
        <v>70.611807999999996</v>
      </c>
      <c r="BQ226" s="16">
        <v>71.450888000000006</v>
      </c>
      <c r="BR226" s="16">
        <v>203.7441</v>
      </c>
      <c r="BS226" s="16">
        <v>213.17070000000001</v>
      </c>
      <c r="BT226" s="16">
        <v>202.4906</v>
      </c>
      <c r="BU226" s="16">
        <v>137.8492</v>
      </c>
      <c r="BV226" s="16">
        <v>100.6309</v>
      </c>
      <c r="BW226" s="16">
        <v>126.6374</v>
      </c>
      <c r="BX226" s="16">
        <v>-27.638940000000002</v>
      </c>
      <c r="BY226" s="16">
        <v>20.22288</v>
      </c>
      <c r="BZ226" s="16">
        <v>-170.9408</v>
      </c>
      <c r="CA226" s="16">
        <v>-136.41730000000001</v>
      </c>
      <c r="CB226" s="16">
        <v>-62.79851</v>
      </c>
      <c r="CC226" s="16">
        <v>160.6446</v>
      </c>
      <c r="CD226" s="16">
        <v>68.637839999999997</v>
      </c>
      <c r="CE226" s="16">
        <v>-224.7396</v>
      </c>
      <c r="CF226" s="16">
        <v>-235.3639</v>
      </c>
      <c r="CG226" s="16">
        <v>-439.80149999999998</v>
      </c>
      <c r="CH226" s="16">
        <v>-819.61530000000005</v>
      </c>
      <c r="CI226" s="16">
        <v>1558.606</v>
      </c>
      <c r="CJ226" s="16">
        <v>2918.9450000000002</v>
      </c>
      <c r="CK226" s="16">
        <v>2087.5039999999999</v>
      </c>
      <c r="CL226" s="16">
        <v>965.26900000000001</v>
      </c>
      <c r="CM226" s="16">
        <v>105.5835</v>
      </c>
      <c r="CN226" s="16">
        <v>-110.24509999999999</v>
      </c>
      <c r="CO226" s="16">
        <v>-26.44783</v>
      </c>
      <c r="CP226" s="16">
        <v>998.21199999999999</v>
      </c>
      <c r="CQ226" s="16">
        <v>1023.199</v>
      </c>
      <c r="CR226" s="16">
        <v>921.07240000000002</v>
      </c>
      <c r="CS226" s="16">
        <v>739.3356</v>
      </c>
      <c r="CT226" s="16">
        <v>621.33889999999997</v>
      </c>
      <c r="CU226" s="16">
        <v>516.57709999999997</v>
      </c>
      <c r="CV226" s="16">
        <v>572.16899999999998</v>
      </c>
      <c r="CW226" s="16">
        <v>855.96230000000003</v>
      </c>
      <c r="CX226" s="16">
        <v>1047.825</v>
      </c>
      <c r="CY226" s="16">
        <v>1263.116</v>
      </c>
      <c r="CZ226" s="16">
        <v>899.13199999999995</v>
      </c>
      <c r="DA226" s="16">
        <v>502.80610000000001</v>
      </c>
      <c r="DB226" s="16">
        <v>431.65570000000002</v>
      </c>
      <c r="DC226" s="16">
        <v>874.31830000000002</v>
      </c>
      <c r="DD226" s="16">
        <v>1478.787</v>
      </c>
      <c r="DE226" s="16">
        <v>2815.5050000000001</v>
      </c>
      <c r="DF226" s="16">
        <v>3622.0889999999999</v>
      </c>
      <c r="DG226" s="16">
        <v>3297.4180000000001</v>
      </c>
      <c r="DH226" s="16">
        <v>2477.4490000000001</v>
      </c>
      <c r="DI226" s="16">
        <v>2824.5650000000001</v>
      </c>
      <c r="DJ226" s="16">
        <v>2213.4499999999998</v>
      </c>
      <c r="DK226" s="16">
        <v>576.7953</v>
      </c>
      <c r="DL226" s="16">
        <v>183.79900000000001</v>
      </c>
      <c r="DM226" s="16">
        <v>377.08670000000001</v>
      </c>
      <c r="DN226" s="16">
        <v>18</v>
      </c>
      <c r="DO226" s="16">
        <v>21</v>
      </c>
      <c r="DP226" s="16">
        <v>145</v>
      </c>
      <c r="DQ226" s="16">
        <v>3.8299789999999998</v>
      </c>
      <c r="DR226">
        <v>3.8299793000000002</v>
      </c>
    </row>
    <row r="227" spans="1:122" hidden="1" x14ac:dyDescent="0.3">
      <c r="A227" t="str">
        <f t="shared" si="5"/>
        <v>Size_Grp-20 to 199.99 kW_All Day Ahead and Day Of_45154_18-21</v>
      </c>
      <c r="B227" t="s">
        <v>49</v>
      </c>
      <c r="C227" t="s">
        <v>199</v>
      </c>
      <c r="D227" t="s">
        <v>48</v>
      </c>
      <c r="E227" t="s">
        <v>48</v>
      </c>
      <c r="F227" t="s">
        <v>48</v>
      </c>
      <c r="G227" t="s">
        <v>84</v>
      </c>
      <c r="H227" t="s">
        <v>48</v>
      </c>
      <c r="I227" t="s">
        <v>48</v>
      </c>
      <c r="J227" t="s">
        <v>88</v>
      </c>
      <c r="K227" t="s">
        <v>171</v>
      </c>
      <c r="L227" s="22">
        <v>45154</v>
      </c>
      <c r="M227" s="25">
        <v>18</v>
      </c>
      <c r="N227">
        <v>21</v>
      </c>
      <c r="O227">
        <v>145</v>
      </c>
      <c r="P227">
        <v>144</v>
      </c>
      <c r="Q227">
        <v>3</v>
      </c>
      <c r="R227">
        <v>0</v>
      </c>
      <c r="S227">
        <v>0</v>
      </c>
      <c r="T227">
        <v>0</v>
      </c>
      <c r="U227" s="16">
        <v>0</v>
      </c>
      <c r="V227">
        <v>8449.2224000000006</v>
      </c>
      <c r="W227">
        <v>8039.0989</v>
      </c>
      <c r="X227">
        <v>7823.9489000000003</v>
      </c>
      <c r="Y227" s="16">
        <v>8172.0414000000001</v>
      </c>
      <c r="Z227" s="16">
        <v>8587.2526999999991</v>
      </c>
      <c r="AA227" s="16">
        <v>9040.7880999999998</v>
      </c>
      <c r="AB227" s="16">
        <v>10297.866</v>
      </c>
      <c r="AC227" s="16">
        <v>11341.016</v>
      </c>
      <c r="AD227" s="16">
        <v>12624.776</v>
      </c>
      <c r="AE227" s="16">
        <v>13385.35</v>
      </c>
      <c r="AF227" s="16">
        <v>14836.755999999999</v>
      </c>
      <c r="AG227" s="16">
        <v>15430.956</v>
      </c>
      <c r="AH227" s="16">
        <v>15870.11</v>
      </c>
      <c r="AI227" s="16">
        <v>16222.766</v>
      </c>
      <c r="AJ227" s="16">
        <v>16506.888999999999</v>
      </c>
      <c r="AK227" s="16">
        <v>17211.691999999999</v>
      </c>
      <c r="AL227" s="16">
        <v>17483.62</v>
      </c>
      <c r="AM227" s="16">
        <v>14103.67</v>
      </c>
      <c r="AN227" s="16">
        <v>15324.298000000001</v>
      </c>
      <c r="AO227" s="16">
        <v>15854.861999999999</v>
      </c>
      <c r="AP227" s="16">
        <v>14344.993</v>
      </c>
      <c r="AQ227" s="16">
        <v>14065.617</v>
      </c>
      <c r="AR227" s="16">
        <v>10726.742</v>
      </c>
      <c r="AS227" s="16">
        <v>9269.9573999999993</v>
      </c>
      <c r="AT227" s="16">
        <v>74.880459999999999</v>
      </c>
      <c r="AU227" s="16">
        <v>77.608358999999993</v>
      </c>
      <c r="AV227" s="16">
        <v>78.176280000000006</v>
      </c>
      <c r="AW227" s="16">
        <v>78.154336000000001</v>
      </c>
      <c r="AX227" s="16">
        <v>78.867920999999996</v>
      </c>
      <c r="AY227" s="16">
        <v>78.27534</v>
      </c>
      <c r="AZ227" s="16">
        <v>78.626855000000006</v>
      </c>
      <c r="BA227" s="16">
        <v>78.307209999999998</v>
      </c>
      <c r="BB227" s="16">
        <v>75.884326000000001</v>
      </c>
      <c r="BC227" s="16">
        <v>74.904910999999998</v>
      </c>
      <c r="BD227" s="16">
        <v>73.683699000000004</v>
      </c>
      <c r="BE227" s="16">
        <v>73.475183000000001</v>
      </c>
      <c r="BF227" s="16">
        <v>72.419331</v>
      </c>
      <c r="BG227" s="16">
        <v>71.813657000000006</v>
      </c>
      <c r="BH227" s="16">
        <v>70.970849999999999</v>
      </c>
      <c r="BI227" s="16">
        <v>69.853396000000004</v>
      </c>
      <c r="BJ227" s="16">
        <v>69.782015999999999</v>
      </c>
      <c r="BK227" s="16">
        <v>70.090646000000007</v>
      </c>
      <c r="BL227" s="16">
        <v>69.813327000000001</v>
      </c>
      <c r="BM227" s="16">
        <v>70.539185000000003</v>
      </c>
      <c r="BN227" s="16">
        <v>71.124241999999995</v>
      </c>
      <c r="BO227" s="16">
        <v>72.251097000000001</v>
      </c>
      <c r="BP227" s="16">
        <v>73.584535000000002</v>
      </c>
      <c r="BQ227" s="16">
        <v>74.804702000000006</v>
      </c>
      <c r="BR227" s="16">
        <v>-90.680520000000001</v>
      </c>
      <c r="BS227" s="16">
        <v>82.226410000000001</v>
      </c>
      <c r="BT227" s="16">
        <v>172.642</v>
      </c>
      <c r="BU227" s="16">
        <v>83.887010000000004</v>
      </c>
      <c r="BV227" s="16">
        <v>56.484259999999999</v>
      </c>
      <c r="BW227" s="16">
        <v>168.65639999999999</v>
      </c>
      <c r="BX227" s="16">
        <v>15.27388</v>
      </c>
      <c r="BY227" s="16">
        <v>-100.1835</v>
      </c>
      <c r="BZ227" s="16">
        <v>-18.74222</v>
      </c>
      <c r="CA227" s="16">
        <v>-76.301779999999994</v>
      </c>
      <c r="CB227" s="16">
        <v>-196.3389</v>
      </c>
      <c r="CC227" s="16">
        <v>97.076490000000007</v>
      </c>
      <c r="CD227" s="16">
        <v>102.9157</v>
      </c>
      <c r="CE227" s="16">
        <v>43.752850000000002</v>
      </c>
      <c r="CF227" s="16">
        <v>-40.031739999999999</v>
      </c>
      <c r="CG227" s="16">
        <v>-480.58609999999999</v>
      </c>
      <c r="CH227" s="16">
        <v>-227.13159999999999</v>
      </c>
      <c r="CI227" s="16">
        <v>3898.1970000000001</v>
      </c>
      <c r="CJ227" s="16">
        <v>3078.9389999999999</v>
      </c>
      <c r="CK227" s="16">
        <v>2240.9540000000002</v>
      </c>
      <c r="CL227" s="16">
        <v>2242.1729999999998</v>
      </c>
      <c r="CM227" s="16">
        <v>-35.762390000000003</v>
      </c>
      <c r="CN227" s="16">
        <v>-58.619289999999999</v>
      </c>
      <c r="CO227" s="16">
        <v>69.332080000000005</v>
      </c>
      <c r="CP227" s="16">
        <v>904.45339999999999</v>
      </c>
      <c r="CQ227" s="16">
        <v>905.12300000000005</v>
      </c>
      <c r="CR227" s="16">
        <v>808.38660000000004</v>
      </c>
      <c r="CS227" s="16">
        <v>644.4117</v>
      </c>
      <c r="CT227" s="16">
        <v>532.55709999999999</v>
      </c>
      <c r="CU227" s="16">
        <v>446.20870000000002</v>
      </c>
      <c r="CV227" s="16">
        <v>544.46019999999999</v>
      </c>
      <c r="CW227" s="16">
        <v>812.17859999999996</v>
      </c>
      <c r="CX227" s="16">
        <v>941.25260000000003</v>
      </c>
      <c r="CY227" s="16">
        <v>1793.223</v>
      </c>
      <c r="CZ227" s="16">
        <v>1212.259</v>
      </c>
      <c r="DA227" s="16">
        <v>1005.908</v>
      </c>
      <c r="DB227" s="16">
        <v>447.09910000000002</v>
      </c>
      <c r="DC227" s="16">
        <v>772.84109999999998</v>
      </c>
      <c r="DD227" s="16">
        <v>1337.172</v>
      </c>
      <c r="DE227" s="16">
        <v>2807.741</v>
      </c>
      <c r="DF227" s="16">
        <v>3497.8969999999999</v>
      </c>
      <c r="DG227" s="16">
        <v>3041.2860000000001</v>
      </c>
      <c r="DH227" s="16">
        <v>2663.3510000000001</v>
      </c>
      <c r="DI227" s="16">
        <v>2970.1480000000001</v>
      </c>
      <c r="DJ227" s="16">
        <v>2258.7089999999998</v>
      </c>
      <c r="DK227" s="16">
        <v>624.77020000000005</v>
      </c>
      <c r="DL227" s="16">
        <v>189.38980000000001</v>
      </c>
      <c r="DM227" s="16">
        <v>371.41230000000002</v>
      </c>
      <c r="DN227" s="16">
        <v>18</v>
      </c>
      <c r="DO227" s="16">
        <v>21</v>
      </c>
      <c r="DP227" s="16">
        <v>145</v>
      </c>
      <c r="DQ227" s="16">
        <v>3.8299789999999998</v>
      </c>
      <c r="DR227">
        <v>3.8299793000000002</v>
      </c>
    </row>
    <row r="228" spans="1:122" hidden="1" x14ac:dyDescent="0.3">
      <c r="A228" t="str">
        <f t="shared" si="5"/>
        <v>Size_Grp-20 to 199.99 kW_All Day Ahead and Day Of_45166_19-20</v>
      </c>
      <c r="B228" t="s">
        <v>49</v>
      </c>
      <c r="C228" t="s">
        <v>199</v>
      </c>
      <c r="D228" t="s">
        <v>48</v>
      </c>
      <c r="E228" t="s">
        <v>48</v>
      </c>
      <c r="F228" t="s">
        <v>48</v>
      </c>
      <c r="G228" t="s">
        <v>84</v>
      </c>
      <c r="H228" t="s">
        <v>48</v>
      </c>
      <c r="I228" t="s">
        <v>48</v>
      </c>
      <c r="J228" t="s">
        <v>88</v>
      </c>
      <c r="K228" t="s">
        <v>171</v>
      </c>
      <c r="L228" s="22">
        <v>45166</v>
      </c>
      <c r="M228" s="25">
        <v>19</v>
      </c>
      <c r="N228">
        <v>20</v>
      </c>
      <c r="O228">
        <v>117</v>
      </c>
      <c r="P228">
        <v>115</v>
      </c>
      <c r="Q228">
        <v>2</v>
      </c>
      <c r="R228">
        <v>0</v>
      </c>
      <c r="S228">
        <v>0</v>
      </c>
      <c r="T228">
        <v>0</v>
      </c>
      <c r="U228" s="16">
        <v>0</v>
      </c>
      <c r="V228">
        <v>6261.8208000000004</v>
      </c>
      <c r="W228">
        <v>6114.0200999999997</v>
      </c>
      <c r="X228">
        <v>5935.0835999999999</v>
      </c>
      <c r="Y228" s="16">
        <v>6187.8558000000003</v>
      </c>
      <c r="Z228" s="16">
        <v>6499.7066000000004</v>
      </c>
      <c r="AA228" s="16">
        <v>7028.1045000000004</v>
      </c>
      <c r="AB228" s="16">
        <v>8091.1598000000004</v>
      </c>
      <c r="AC228" s="16">
        <v>8869.5874999999996</v>
      </c>
      <c r="AD228" s="16">
        <v>10433.088</v>
      </c>
      <c r="AE228" s="16">
        <v>11217.955</v>
      </c>
      <c r="AF228" s="16">
        <v>12630.403</v>
      </c>
      <c r="AG228" s="16">
        <v>13643.745000000001</v>
      </c>
      <c r="AH228" s="16">
        <v>13879.886</v>
      </c>
      <c r="AI228" s="16">
        <v>14126.33</v>
      </c>
      <c r="AJ228" s="16">
        <v>14292.4</v>
      </c>
      <c r="AK228" s="16">
        <v>14371.817999999999</v>
      </c>
      <c r="AL228" s="16">
        <v>14752.102999999999</v>
      </c>
      <c r="AM228" s="16">
        <v>15570.597</v>
      </c>
      <c r="AN228" s="16">
        <v>13172.689</v>
      </c>
      <c r="AO228" s="16">
        <v>13330.105</v>
      </c>
      <c r="AP228" s="16">
        <v>14060.804</v>
      </c>
      <c r="AQ228" s="16">
        <v>11858.245999999999</v>
      </c>
      <c r="AR228" s="16">
        <v>8549.5123000000003</v>
      </c>
      <c r="AS228" s="16">
        <v>7269.4814999999999</v>
      </c>
      <c r="AT228" s="16">
        <v>78.622828999999996</v>
      </c>
      <c r="AU228" s="16">
        <v>77.035916999999998</v>
      </c>
      <c r="AV228" s="16">
        <v>75.450503999999995</v>
      </c>
      <c r="AW228" s="16">
        <v>73.977547000000001</v>
      </c>
      <c r="AX228" s="16">
        <v>72.811294000000004</v>
      </c>
      <c r="AY228" s="16">
        <v>72.398937000000004</v>
      </c>
      <c r="AZ228" s="16">
        <v>72.893531999999993</v>
      </c>
      <c r="BA228" s="16">
        <v>71.816191000000003</v>
      </c>
      <c r="BB228" s="16">
        <v>73.338488999999996</v>
      </c>
      <c r="BC228" s="16">
        <v>74.103176000000005</v>
      </c>
      <c r="BD228" s="16">
        <v>75.524017000000001</v>
      </c>
      <c r="BE228" s="16">
        <v>76.833504000000005</v>
      </c>
      <c r="BF228" s="16">
        <v>76.894530000000003</v>
      </c>
      <c r="BG228" s="16">
        <v>76.625539000000003</v>
      </c>
      <c r="BH228" s="16">
        <v>77.271287000000001</v>
      </c>
      <c r="BI228" s="16">
        <v>78.916944000000001</v>
      </c>
      <c r="BJ228" s="16">
        <v>78.859509000000003</v>
      </c>
      <c r="BK228" s="16">
        <v>78.249703999999994</v>
      </c>
      <c r="BL228" s="16">
        <v>79.762393000000003</v>
      </c>
      <c r="BM228" s="16">
        <v>80.911111000000005</v>
      </c>
      <c r="BN228" s="16">
        <v>81.059415000000001</v>
      </c>
      <c r="BO228" s="16">
        <v>81.167586</v>
      </c>
      <c r="BP228" s="16">
        <v>81.898658999999995</v>
      </c>
      <c r="BQ228" s="16">
        <v>81.745639999999995</v>
      </c>
      <c r="BR228" s="16">
        <v>161.08160000000001</v>
      </c>
      <c r="BS228" s="16">
        <v>173.78620000000001</v>
      </c>
      <c r="BT228" s="16">
        <v>268.24430000000001</v>
      </c>
      <c r="BU228" s="16">
        <v>233.2603</v>
      </c>
      <c r="BV228" s="16">
        <v>268.37630000000001</v>
      </c>
      <c r="BW228" s="16">
        <v>51.81138</v>
      </c>
      <c r="BX228" s="16">
        <v>-46.358820000000001</v>
      </c>
      <c r="BY228" s="16">
        <v>71.895439999999994</v>
      </c>
      <c r="BZ228" s="16">
        <v>-58.684730000000002</v>
      </c>
      <c r="CA228" s="16">
        <v>-213.1876</v>
      </c>
      <c r="CB228" s="16">
        <v>-108.7306</v>
      </c>
      <c r="CC228" s="16">
        <v>-185.16810000000001</v>
      </c>
      <c r="CD228" s="16">
        <v>105.4332</v>
      </c>
      <c r="CE228" s="16">
        <v>338.38940000000002</v>
      </c>
      <c r="CF228" s="16">
        <v>301.74090000000001</v>
      </c>
      <c r="CG228" s="16">
        <v>351.2353</v>
      </c>
      <c r="CH228" s="16">
        <v>304.02120000000002</v>
      </c>
      <c r="CI228" s="16">
        <v>190.1285</v>
      </c>
      <c r="CJ228" s="16">
        <v>2724.7759999999998</v>
      </c>
      <c r="CK228" s="16">
        <v>2235.8119999999999</v>
      </c>
      <c r="CL228" s="16">
        <v>97.810820000000007</v>
      </c>
      <c r="CM228" s="16">
        <v>-127.9114</v>
      </c>
      <c r="CN228" s="16">
        <v>16.859480000000001</v>
      </c>
      <c r="CO228" s="16">
        <v>105.41630000000001</v>
      </c>
      <c r="CP228" s="16">
        <v>1022.972</v>
      </c>
      <c r="CQ228" s="16">
        <v>1004.046</v>
      </c>
      <c r="CR228" s="16">
        <v>897.50530000000003</v>
      </c>
      <c r="CS228" s="16">
        <v>589.21349999999995</v>
      </c>
      <c r="CT228" s="16">
        <v>485.42720000000003</v>
      </c>
      <c r="CU228" s="16">
        <v>404.5942</v>
      </c>
      <c r="CV228" s="16">
        <v>545.11810000000003</v>
      </c>
      <c r="CW228" s="16">
        <v>986.14070000000004</v>
      </c>
      <c r="CX228" s="16">
        <v>1195.5809999999999</v>
      </c>
      <c r="CY228" s="16">
        <v>1931.989</v>
      </c>
      <c r="CZ228" s="16">
        <v>1239.9469999999999</v>
      </c>
      <c r="DA228" s="16">
        <v>711.20399999999995</v>
      </c>
      <c r="DB228" s="16">
        <v>521.07929999999999</v>
      </c>
      <c r="DC228" s="16">
        <v>870.40350000000001</v>
      </c>
      <c r="DD228" s="16">
        <v>1870.2</v>
      </c>
      <c r="DE228" s="16">
        <v>2806.422</v>
      </c>
      <c r="DF228" s="16">
        <v>3273.942</v>
      </c>
      <c r="DG228" s="16">
        <v>3757.82</v>
      </c>
      <c r="DH228" s="16">
        <v>2846.4029999999998</v>
      </c>
      <c r="DI228" s="16">
        <v>4159.8119999999999</v>
      </c>
      <c r="DJ228" s="16">
        <v>2878.3490000000002</v>
      </c>
      <c r="DK228" s="16">
        <v>1026.6189999999999</v>
      </c>
      <c r="DL228" s="16">
        <v>289.7405</v>
      </c>
      <c r="DM228" s="16">
        <v>498.91489999999999</v>
      </c>
      <c r="DN228" s="16">
        <v>19</v>
      </c>
      <c r="DO228" s="16">
        <v>20</v>
      </c>
      <c r="DP228" s="16">
        <v>117</v>
      </c>
      <c r="DQ228" s="16">
        <v>3.1191789999999999</v>
      </c>
      <c r="DR228">
        <v>3.1191792999999999</v>
      </c>
    </row>
    <row r="229" spans="1:122" x14ac:dyDescent="0.3">
      <c r="A229" t="str">
        <f t="shared" si="5"/>
        <v>Size_Grp-200 kW and above_All Day Ahead and Day Of_45134_20-21</v>
      </c>
      <c r="B229" t="s">
        <v>49</v>
      </c>
      <c r="C229" t="s">
        <v>200</v>
      </c>
      <c r="D229" t="s">
        <v>48</v>
      </c>
      <c r="E229" t="s">
        <v>48</v>
      </c>
      <c r="F229" t="s">
        <v>48</v>
      </c>
      <c r="G229" t="s">
        <v>84</v>
      </c>
      <c r="H229" t="s">
        <v>48</v>
      </c>
      <c r="I229" t="s">
        <v>48</v>
      </c>
      <c r="J229" t="s">
        <v>89</v>
      </c>
      <c r="K229" t="s">
        <v>171</v>
      </c>
      <c r="L229" s="22">
        <v>45134</v>
      </c>
      <c r="M229" s="25">
        <v>20</v>
      </c>
      <c r="N229">
        <v>21</v>
      </c>
      <c r="Q229">
        <v>2</v>
      </c>
      <c r="R229">
        <v>1</v>
      </c>
      <c r="S229">
        <v>0</v>
      </c>
      <c r="T229">
        <v>1</v>
      </c>
      <c r="U229" s="16">
        <v>0</v>
      </c>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v>75</v>
      </c>
      <c r="AU229" s="16">
        <v>77.75</v>
      </c>
      <c r="AV229" s="16">
        <v>80.5</v>
      </c>
      <c r="AW229" s="16">
        <v>82.5</v>
      </c>
      <c r="AX229" s="16">
        <v>81.75</v>
      </c>
      <c r="AY229" s="16">
        <v>79.75</v>
      </c>
      <c r="AZ229" s="16">
        <v>77.5</v>
      </c>
      <c r="BA229" s="16">
        <v>76</v>
      </c>
      <c r="BB229" s="16">
        <v>75</v>
      </c>
      <c r="BC229" s="16">
        <v>73.25</v>
      </c>
      <c r="BD229" s="16">
        <v>70.75</v>
      </c>
      <c r="BE229" s="16">
        <v>69.5</v>
      </c>
      <c r="BF229" s="16">
        <v>68</v>
      </c>
      <c r="BG229" s="16">
        <v>69</v>
      </c>
      <c r="BH229" s="16">
        <v>68.25</v>
      </c>
      <c r="BI229" s="16">
        <v>69.75</v>
      </c>
      <c r="BJ229" s="16">
        <v>69.75</v>
      </c>
      <c r="BK229" s="16">
        <v>70</v>
      </c>
      <c r="BL229" s="16">
        <v>71.25</v>
      </c>
      <c r="BM229" s="16">
        <v>72.5</v>
      </c>
      <c r="BN229" s="16">
        <v>72.75</v>
      </c>
      <c r="BO229" s="16">
        <v>72.25</v>
      </c>
      <c r="BP229" s="16">
        <v>72.25</v>
      </c>
      <c r="BQ229" s="16">
        <v>72.5</v>
      </c>
      <c r="BR229" s="16"/>
      <c r="BS229" s="16"/>
      <c r="BT229" s="16"/>
      <c r="BU229" s="16"/>
      <c r="BV229" s="16"/>
      <c r="BW229" s="16"/>
      <c r="BX229" s="16"/>
      <c r="BY229" s="16"/>
      <c r="BZ229" s="16"/>
      <c r="CA229" s="16"/>
      <c r="CB229" s="16"/>
      <c r="CC229" s="16"/>
      <c r="CD229" s="16"/>
      <c r="CE229" s="16"/>
      <c r="CF229" s="16"/>
      <c r="CG229" s="16"/>
      <c r="CH229" s="16"/>
      <c r="CI229" s="16"/>
      <c r="CJ229" s="16"/>
      <c r="CK229" s="16"/>
      <c r="CL229" s="16"/>
      <c r="CM229" s="16"/>
      <c r="CN229" s="16"/>
      <c r="CO229" s="16"/>
      <c r="CP229" s="16"/>
      <c r="CQ229" s="16"/>
      <c r="CR229" s="16"/>
      <c r="CS229" s="16"/>
      <c r="CT229" s="16"/>
      <c r="CU229" s="16"/>
      <c r="CV229" s="16"/>
      <c r="CW229" s="16"/>
      <c r="CX229" s="16"/>
      <c r="CY229" s="16"/>
      <c r="CZ229" s="16"/>
      <c r="DA229" s="16"/>
      <c r="DB229" s="16"/>
      <c r="DC229" s="16"/>
      <c r="DD229" s="16"/>
      <c r="DE229" s="16"/>
      <c r="DF229" s="16"/>
      <c r="DG229" s="16"/>
      <c r="DH229" s="16"/>
      <c r="DI229" s="16"/>
      <c r="DJ229" s="16"/>
      <c r="DK229" s="16"/>
      <c r="DL229" s="16"/>
      <c r="DM229" s="16"/>
      <c r="DN229" s="16">
        <v>20</v>
      </c>
      <c r="DO229" s="16">
        <v>21</v>
      </c>
      <c r="DP229" s="16"/>
      <c r="DQ229" s="16"/>
    </row>
    <row r="230" spans="1:122" x14ac:dyDescent="0.3">
      <c r="A230" t="str">
        <f t="shared" si="5"/>
        <v>Size_Grp-200 kW and above_All Day Ahead and Day Of_45135_20-21</v>
      </c>
      <c r="B230" t="s">
        <v>49</v>
      </c>
      <c r="C230" t="s">
        <v>200</v>
      </c>
      <c r="D230" t="s">
        <v>48</v>
      </c>
      <c r="E230" t="s">
        <v>48</v>
      </c>
      <c r="F230" t="s">
        <v>48</v>
      </c>
      <c r="G230" t="s">
        <v>84</v>
      </c>
      <c r="H230" t="s">
        <v>48</v>
      </c>
      <c r="I230" t="s">
        <v>48</v>
      </c>
      <c r="J230" t="s">
        <v>89</v>
      </c>
      <c r="K230" t="s">
        <v>171</v>
      </c>
      <c r="L230" s="22">
        <v>45135</v>
      </c>
      <c r="M230" s="25">
        <v>20</v>
      </c>
      <c r="N230">
        <v>21</v>
      </c>
      <c r="Q230">
        <v>2</v>
      </c>
      <c r="R230">
        <v>1</v>
      </c>
      <c r="S230">
        <v>0</v>
      </c>
      <c r="T230">
        <v>1</v>
      </c>
      <c r="U230" s="16">
        <v>0</v>
      </c>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v>72.75</v>
      </c>
      <c r="AU230" s="16">
        <v>75.25</v>
      </c>
      <c r="AV230" s="16">
        <v>76.25</v>
      </c>
      <c r="AW230" s="16">
        <v>75.75</v>
      </c>
      <c r="AX230" s="16">
        <v>74.75</v>
      </c>
      <c r="AY230" s="16">
        <v>73.75</v>
      </c>
      <c r="AZ230" s="16">
        <v>73.75</v>
      </c>
      <c r="BA230" s="16">
        <v>74.25</v>
      </c>
      <c r="BB230" s="16">
        <v>75.25</v>
      </c>
      <c r="BC230" s="16">
        <v>74.75</v>
      </c>
      <c r="BD230" s="16">
        <v>73.25</v>
      </c>
      <c r="BE230" s="16">
        <v>71.5</v>
      </c>
      <c r="BF230" s="16">
        <v>69</v>
      </c>
      <c r="BG230" s="16">
        <v>67</v>
      </c>
      <c r="BH230" s="16">
        <v>66.5</v>
      </c>
      <c r="BI230" s="16">
        <v>67.25</v>
      </c>
      <c r="BJ230" s="16">
        <v>68</v>
      </c>
      <c r="BK230" s="16">
        <v>68.5</v>
      </c>
      <c r="BL230" s="16">
        <v>69.25</v>
      </c>
      <c r="BM230" s="16">
        <v>69.75</v>
      </c>
      <c r="BN230" s="16">
        <v>69.5</v>
      </c>
      <c r="BO230" s="16">
        <v>69</v>
      </c>
      <c r="BP230" s="16">
        <v>69.25</v>
      </c>
      <c r="BQ230" s="16">
        <v>70.75</v>
      </c>
      <c r="BR230" s="16"/>
      <c r="BS230" s="16"/>
      <c r="BT230" s="16"/>
      <c r="BU230" s="16"/>
      <c r="BV230" s="16"/>
      <c r="BW230" s="16"/>
      <c r="BX230" s="16"/>
      <c r="BY230" s="16"/>
      <c r="BZ230" s="16"/>
      <c r="CA230" s="16"/>
      <c r="CB230" s="16"/>
      <c r="CC230" s="16"/>
      <c r="CD230" s="16"/>
      <c r="CE230" s="16"/>
      <c r="CF230" s="16"/>
      <c r="CG230" s="16"/>
      <c r="CH230" s="16"/>
      <c r="CI230" s="16"/>
      <c r="CJ230" s="16"/>
      <c r="CK230" s="16"/>
      <c r="CL230" s="16"/>
      <c r="CM230" s="16"/>
      <c r="CN230" s="16"/>
      <c r="CO230" s="16"/>
      <c r="CP230" s="16"/>
      <c r="CQ230" s="16"/>
      <c r="CR230" s="16"/>
      <c r="CS230" s="16"/>
      <c r="CT230" s="16"/>
      <c r="CU230" s="16"/>
      <c r="CV230" s="16"/>
      <c r="CW230" s="16"/>
      <c r="CX230" s="16"/>
      <c r="CY230" s="16"/>
      <c r="CZ230" s="16"/>
      <c r="DA230" s="16"/>
      <c r="DB230" s="16"/>
      <c r="DC230" s="16"/>
      <c r="DD230" s="16"/>
      <c r="DE230" s="16"/>
      <c r="DF230" s="16"/>
      <c r="DG230" s="16"/>
      <c r="DH230" s="16"/>
      <c r="DI230" s="16"/>
      <c r="DJ230" s="16"/>
      <c r="DK230" s="16"/>
      <c r="DL230" s="16"/>
      <c r="DM230" s="16"/>
      <c r="DN230" s="16">
        <v>20</v>
      </c>
      <c r="DO230" s="16">
        <v>21</v>
      </c>
      <c r="DP230" s="16"/>
      <c r="DQ230" s="16"/>
    </row>
    <row r="231" spans="1:122" x14ac:dyDescent="0.3">
      <c r="A231" t="str">
        <f t="shared" si="5"/>
        <v>Size_Grp-200 kW and above_All Day Ahead and Day Of_45153_19-19</v>
      </c>
      <c r="B231" t="s">
        <v>49</v>
      </c>
      <c r="C231" t="s">
        <v>200</v>
      </c>
      <c r="D231" t="s">
        <v>48</v>
      </c>
      <c r="E231" t="s">
        <v>48</v>
      </c>
      <c r="F231" t="s">
        <v>48</v>
      </c>
      <c r="G231" t="s">
        <v>84</v>
      </c>
      <c r="H231" t="s">
        <v>48</v>
      </c>
      <c r="I231" t="s">
        <v>48</v>
      </c>
      <c r="J231" t="s">
        <v>89</v>
      </c>
      <c r="K231" t="s">
        <v>171</v>
      </c>
      <c r="L231" s="22">
        <v>45153</v>
      </c>
      <c r="M231" s="25">
        <v>19</v>
      </c>
      <c r="N231">
        <v>19</v>
      </c>
      <c r="Q231">
        <v>3</v>
      </c>
      <c r="R231">
        <v>1</v>
      </c>
      <c r="S231">
        <v>0</v>
      </c>
      <c r="T231">
        <v>1</v>
      </c>
      <c r="U231" s="16">
        <v>0</v>
      </c>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v>74.666667000000004</v>
      </c>
      <c r="AU231" s="16">
        <v>76.5</v>
      </c>
      <c r="AV231" s="16">
        <v>77</v>
      </c>
      <c r="AW231" s="16">
        <v>76.666667000000004</v>
      </c>
      <c r="AX231" s="16">
        <v>77.333332999999996</v>
      </c>
      <c r="AY231" s="16">
        <v>75.166667000000004</v>
      </c>
      <c r="AZ231" s="16">
        <v>74.666667000000004</v>
      </c>
      <c r="BA231" s="16">
        <v>75.5</v>
      </c>
      <c r="BB231" s="16">
        <v>74.666667000000004</v>
      </c>
      <c r="BC231" s="16">
        <v>71.833332999999996</v>
      </c>
      <c r="BD231" s="16">
        <v>71.333332999999996</v>
      </c>
      <c r="BE231" s="16">
        <v>70.666667000000004</v>
      </c>
      <c r="BF231" s="16">
        <v>68.833332999999996</v>
      </c>
      <c r="BG231" s="16">
        <v>68.833332999999996</v>
      </c>
      <c r="BH231" s="16">
        <v>68.333332999999996</v>
      </c>
      <c r="BI231" s="16">
        <v>67.5</v>
      </c>
      <c r="BJ231" s="16">
        <v>67.333332999999996</v>
      </c>
      <c r="BK231" s="16">
        <v>67.666667000000004</v>
      </c>
      <c r="BL231" s="16">
        <v>67.333332999999996</v>
      </c>
      <c r="BM231" s="16">
        <v>67.833332999999996</v>
      </c>
      <c r="BN231" s="16">
        <v>68</v>
      </c>
      <c r="BO231" s="16">
        <v>69.5</v>
      </c>
      <c r="BP231" s="16">
        <v>71</v>
      </c>
      <c r="BQ231" s="16">
        <v>73.833332999999996</v>
      </c>
      <c r="BR231" s="16"/>
      <c r="BS231" s="16"/>
      <c r="BT231" s="16"/>
      <c r="BU231" s="16"/>
      <c r="BV231" s="16"/>
      <c r="BW231" s="16"/>
      <c r="BX231" s="16"/>
      <c r="BY231" s="16"/>
      <c r="BZ231" s="16"/>
      <c r="CA231" s="16"/>
      <c r="CB231" s="16"/>
      <c r="CC231" s="16"/>
      <c r="CD231" s="16"/>
      <c r="CE231" s="16"/>
      <c r="CF231" s="16"/>
      <c r="CG231" s="16"/>
      <c r="CH231" s="16"/>
      <c r="CI231" s="16"/>
      <c r="CJ231" s="16"/>
      <c r="CK231" s="16"/>
      <c r="CL231" s="16"/>
      <c r="CM231" s="16"/>
      <c r="CN231" s="16"/>
      <c r="CO231" s="16"/>
      <c r="CP231" s="16"/>
      <c r="CQ231" s="16"/>
      <c r="CR231" s="16"/>
      <c r="CS231" s="16"/>
      <c r="CT231" s="16"/>
      <c r="CU231" s="16"/>
      <c r="CV231" s="16"/>
      <c r="CW231" s="16"/>
      <c r="CX231" s="16"/>
      <c r="CY231" s="16"/>
      <c r="CZ231" s="16"/>
      <c r="DA231" s="16"/>
      <c r="DB231" s="16"/>
      <c r="DC231" s="16"/>
      <c r="DD231" s="16"/>
      <c r="DE231" s="16"/>
      <c r="DF231" s="16"/>
      <c r="DG231" s="16"/>
      <c r="DH231" s="16"/>
      <c r="DI231" s="16"/>
      <c r="DJ231" s="16"/>
      <c r="DK231" s="16"/>
      <c r="DL231" s="16"/>
      <c r="DM231" s="16"/>
      <c r="DN231" s="16">
        <v>18</v>
      </c>
      <c r="DO231" s="16">
        <v>21</v>
      </c>
      <c r="DP231" s="16"/>
      <c r="DQ231" s="16"/>
    </row>
    <row r="232" spans="1:122" x14ac:dyDescent="0.3">
      <c r="A232" t="str">
        <f t="shared" si="5"/>
        <v>Size_Grp-200 kW and above_All Day Ahead and Day Of_45154_18-21</v>
      </c>
      <c r="B232" t="s">
        <v>49</v>
      </c>
      <c r="C232" t="s">
        <v>200</v>
      </c>
      <c r="D232" t="s">
        <v>48</v>
      </c>
      <c r="E232" t="s">
        <v>48</v>
      </c>
      <c r="F232" t="s">
        <v>48</v>
      </c>
      <c r="G232" t="s">
        <v>84</v>
      </c>
      <c r="H232" t="s">
        <v>48</v>
      </c>
      <c r="I232" t="s">
        <v>48</v>
      </c>
      <c r="J232" t="s">
        <v>89</v>
      </c>
      <c r="K232" t="s">
        <v>171</v>
      </c>
      <c r="L232" s="22">
        <v>45154</v>
      </c>
      <c r="M232" s="25">
        <v>18</v>
      </c>
      <c r="N232">
        <v>21</v>
      </c>
      <c r="Q232">
        <v>3</v>
      </c>
      <c r="R232">
        <v>1</v>
      </c>
      <c r="S232">
        <v>0</v>
      </c>
      <c r="T232">
        <v>1</v>
      </c>
      <c r="U232" s="16">
        <v>0</v>
      </c>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v>77.5</v>
      </c>
      <c r="AU232" s="16">
        <v>80.333332999999996</v>
      </c>
      <c r="AV232" s="16">
        <v>79.833332999999996</v>
      </c>
      <c r="AW232" s="16">
        <v>79.833332999999996</v>
      </c>
      <c r="AX232" s="16">
        <v>79.5</v>
      </c>
      <c r="AY232" s="16">
        <v>80.833332999999996</v>
      </c>
      <c r="AZ232" s="16">
        <v>81.166667000000004</v>
      </c>
      <c r="BA232" s="16">
        <v>79.5</v>
      </c>
      <c r="BB232" s="16">
        <v>76.833332999999996</v>
      </c>
      <c r="BC232" s="16">
        <v>75.166667000000004</v>
      </c>
      <c r="BD232" s="16">
        <v>72.5</v>
      </c>
      <c r="BE232" s="16">
        <v>71.583332999999996</v>
      </c>
      <c r="BF232" s="16">
        <v>72</v>
      </c>
      <c r="BG232" s="16">
        <v>70.416667000000004</v>
      </c>
      <c r="BH232" s="16">
        <v>69.416667000000004</v>
      </c>
      <c r="BI232" s="16">
        <v>68.666667000000004</v>
      </c>
      <c r="BJ232" s="16">
        <v>68.166667000000004</v>
      </c>
      <c r="BK232" s="16">
        <v>44.833333000000003</v>
      </c>
      <c r="BL232" s="16">
        <v>68.166667000000004</v>
      </c>
      <c r="BM232" s="16">
        <v>69.166667000000004</v>
      </c>
      <c r="BN232" s="16">
        <v>70.666667000000004</v>
      </c>
      <c r="BO232" s="16">
        <v>73.166667000000004</v>
      </c>
      <c r="BP232" s="16">
        <v>76.166667000000004</v>
      </c>
      <c r="BQ232" s="16">
        <v>80.166667000000004</v>
      </c>
      <c r="BR232" s="16"/>
      <c r="BS232" s="16"/>
      <c r="BT232" s="16"/>
      <c r="BU232" s="16"/>
      <c r="BV232" s="16"/>
      <c r="BW232" s="16"/>
      <c r="BX232" s="16"/>
      <c r="BY232" s="16"/>
      <c r="BZ232" s="16"/>
      <c r="CA232" s="16"/>
      <c r="CB232" s="16"/>
      <c r="CC232" s="16"/>
      <c r="CD232" s="16"/>
      <c r="CE232" s="16"/>
      <c r="CF232" s="16"/>
      <c r="CG232" s="16"/>
      <c r="CH232" s="16"/>
      <c r="CI232" s="16"/>
      <c r="CJ232" s="16"/>
      <c r="CK232" s="16"/>
      <c r="CL232" s="16"/>
      <c r="CM232" s="16"/>
      <c r="CN232" s="16"/>
      <c r="CO232" s="16"/>
      <c r="CP232" s="16"/>
      <c r="CQ232" s="16"/>
      <c r="CR232" s="16"/>
      <c r="CS232" s="16"/>
      <c r="CT232" s="16"/>
      <c r="CU232" s="16"/>
      <c r="CV232" s="16"/>
      <c r="CW232" s="16"/>
      <c r="CX232" s="16"/>
      <c r="CY232" s="16"/>
      <c r="CZ232" s="16"/>
      <c r="DA232" s="16"/>
      <c r="DB232" s="16"/>
      <c r="DC232" s="16"/>
      <c r="DD232" s="16"/>
      <c r="DE232" s="16"/>
      <c r="DF232" s="16"/>
      <c r="DG232" s="16"/>
      <c r="DH232" s="16"/>
      <c r="DI232" s="16"/>
      <c r="DJ232" s="16"/>
      <c r="DK232" s="16"/>
      <c r="DL232" s="16"/>
      <c r="DM232" s="16"/>
      <c r="DN232" s="16">
        <v>18</v>
      </c>
      <c r="DO232" s="16">
        <v>21</v>
      </c>
      <c r="DP232" s="16"/>
      <c r="DQ232" s="16"/>
    </row>
    <row r="233" spans="1:122" x14ac:dyDescent="0.3">
      <c r="A233" t="str">
        <f t="shared" si="5"/>
        <v>Size_Grp-200 kW and above_All Day Ahead and Day Of_45166_19-20</v>
      </c>
      <c r="B233" t="s">
        <v>49</v>
      </c>
      <c r="C233" t="s">
        <v>200</v>
      </c>
      <c r="D233" t="s">
        <v>48</v>
      </c>
      <c r="E233" t="s">
        <v>48</v>
      </c>
      <c r="F233" t="s">
        <v>48</v>
      </c>
      <c r="G233" t="s">
        <v>84</v>
      </c>
      <c r="H233" t="s">
        <v>48</v>
      </c>
      <c r="I233" t="s">
        <v>48</v>
      </c>
      <c r="J233" t="s">
        <v>89</v>
      </c>
      <c r="K233" t="s">
        <v>171</v>
      </c>
      <c r="L233" s="22">
        <v>45166</v>
      </c>
      <c r="M233" s="25">
        <v>19</v>
      </c>
      <c r="N233">
        <v>20</v>
      </c>
      <c r="Q233">
        <v>2</v>
      </c>
      <c r="R233">
        <v>1</v>
      </c>
      <c r="S233">
        <v>0</v>
      </c>
      <c r="T233">
        <v>1</v>
      </c>
      <c r="U233" s="16">
        <v>0</v>
      </c>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v>77.5</v>
      </c>
      <c r="AU233" s="16">
        <v>76.5</v>
      </c>
      <c r="AV233" s="16">
        <v>76</v>
      </c>
      <c r="AW233" s="16">
        <v>75.25</v>
      </c>
      <c r="AX233" s="16">
        <v>75.75</v>
      </c>
      <c r="AY233" s="16">
        <v>77.25</v>
      </c>
      <c r="AZ233" s="16">
        <v>80.25</v>
      </c>
      <c r="BA233" s="16">
        <v>84</v>
      </c>
      <c r="BB233" s="16">
        <v>86.75</v>
      </c>
      <c r="BC233" s="16">
        <v>85.75</v>
      </c>
      <c r="BD233" s="16">
        <v>85.5</v>
      </c>
      <c r="BE233" s="16">
        <v>87.25</v>
      </c>
      <c r="BF233" s="16">
        <v>86.5</v>
      </c>
      <c r="BG233" s="16">
        <v>85.25</v>
      </c>
      <c r="BH233" s="16">
        <v>84.75</v>
      </c>
      <c r="BI233" s="16">
        <v>83</v>
      </c>
      <c r="BJ233" s="16">
        <v>76.5</v>
      </c>
      <c r="BK233" s="16">
        <v>75</v>
      </c>
      <c r="BL233" s="16">
        <v>76</v>
      </c>
      <c r="BM233" s="16">
        <v>76.5</v>
      </c>
      <c r="BN233" s="16">
        <v>75</v>
      </c>
      <c r="BO233" s="16">
        <v>76.75</v>
      </c>
      <c r="BP233" s="16">
        <v>77.5</v>
      </c>
      <c r="BQ233" s="16">
        <v>77.5</v>
      </c>
      <c r="BR233" s="16"/>
      <c r="BS233" s="16"/>
      <c r="BT233" s="16"/>
      <c r="BU233" s="16"/>
      <c r="BV233" s="16"/>
      <c r="BW233" s="16"/>
      <c r="BX233" s="16"/>
      <c r="BY233" s="16"/>
      <c r="BZ233" s="16"/>
      <c r="CA233" s="16"/>
      <c r="CB233" s="16"/>
      <c r="CC233" s="16"/>
      <c r="CD233" s="16"/>
      <c r="CE233" s="16"/>
      <c r="CF233" s="16"/>
      <c r="CG233" s="16"/>
      <c r="CH233" s="16"/>
      <c r="CI233" s="16"/>
      <c r="CJ233" s="16"/>
      <c r="CK233" s="16"/>
      <c r="CL233" s="16"/>
      <c r="CM233" s="16"/>
      <c r="CN233" s="16"/>
      <c r="CO233" s="16"/>
      <c r="CP233" s="16"/>
      <c r="CQ233" s="16"/>
      <c r="CR233" s="16"/>
      <c r="CS233" s="16"/>
      <c r="CT233" s="16"/>
      <c r="CU233" s="16"/>
      <c r="CV233" s="16"/>
      <c r="CW233" s="16"/>
      <c r="CX233" s="16"/>
      <c r="CY233" s="16"/>
      <c r="CZ233" s="16"/>
      <c r="DA233" s="16"/>
      <c r="DB233" s="16"/>
      <c r="DC233" s="16"/>
      <c r="DD233" s="16"/>
      <c r="DE233" s="16"/>
      <c r="DF233" s="16"/>
      <c r="DG233" s="16"/>
      <c r="DH233" s="16"/>
      <c r="DI233" s="16"/>
      <c r="DJ233" s="16"/>
      <c r="DK233" s="16"/>
      <c r="DL233" s="16"/>
      <c r="DM233" s="16"/>
      <c r="DN233" s="16">
        <v>19</v>
      </c>
      <c r="DO233" s="16">
        <v>20</v>
      </c>
      <c r="DP233" s="16"/>
      <c r="DQ233" s="16"/>
    </row>
    <row r="234" spans="1:122" x14ac:dyDescent="0.3">
      <c r="A234" t="str">
        <f t="shared" si="5"/>
        <v>Size_Grp-Below 20 kW_All Day Ahead and Day Of_45153_18-19</v>
      </c>
      <c r="B234" t="s">
        <v>49</v>
      </c>
      <c r="C234" t="s">
        <v>215</v>
      </c>
      <c r="D234" t="s">
        <v>48</v>
      </c>
      <c r="E234" t="s">
        <v>48</v>
      </c>
      <c r="F234" t="s">
        <v>48</v>
      </c>
      <c r="G234" t="s">
        <v>84</v>
      </c>
      <c r="H234" t="s">
        <v>48</v>
      </c>
      <c r="I234" t="s">
        <v>48</v>
      </c>
      <c r="J234" t="s">
        <v>216</v>
      </c>
      <c r="K234" t="s">
        <v>171</v>
      </c>
      <c r="L234" s="22">
        <v>45153</v>
      </c>
      <c r="M234" s="25">
        <v>18</v>
      </c>
      <c r="N234">
        <v>19</v>
      </c>
      <c r="Q234">
        <v>1</v>
      </c>
      <c r="R234">
        <v>1</v>
      </c>
      <c r="S234">
        <v>0</v>
      </c>
      <c r="T234">
        <v>1</v>
      </c>
      <c r="U234" s="16">
        <v>0</v>
      </c>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v>67.25</v>
      </c>
      <c r="AU234" s="16">
        <v>67.5</v>
      </c>
      <c r="AV234" s="16">
        <v>68.75</v>
      </c>
      <c r="AW234" s="16">
        <v>69.5</v>
      </c>
      <c r="AX234" s="16">
        <v>70.5</v>
      </c>
      <c r="AY234" s="16">
        <v>72.75</v>
      </c>
      <c r="AZ234" s="16">
        <v>74.5</v>
      </c>
      <c r="BA234" s="16">
        <v>75</v>
      </c>
      <c r="BB234" s="16">
        <v>75</v>
      </c>
      <c r="BC234" s="16">
        <v>74.5</v>
      </c>
      <c r="BD234" s="16">
        <v>74</v>
      </c>
      <c r="BE234" s="16">
        <v>73</v>
      </c>
      <c r="BF234" s="16">
        <v>70.5</v>
      </c>
      <c r="BG234" s="16">
        <v>71</v>
      </c>
      <c r="BH234" s="16">
        <v>69.5</v>
      </c>
      <c r="BI234" s="16">
        <v>67.5</v>
      </c>
      <c r="BJ234" s="16">
        <v>68.5</v>
      </c>
      <c r="BK234" s="16">
        <v>68.25</v>
      </c>
      <c r="BL234" s="16">
        <v>67.5</v>
      </c>
      <c r="BM234" s="16">
        <v>67.5</v>
      </c>
      <c r="BN234" s="16">
        <v>68.25</v>
      </c>
      <c r="BO234" s="16">
        <v>67.25</v>
      </c>
      <c r="BP234" s="16">
        <v>67.25</v>
      </c>
      <c r="BQ234" s="16">
        <v>67</v>
      </c>
      <c r="BR234" s="16"/>
      <c r="BS234" s="16"/>
      <c r="BT234" s="16"/>
      <c r="BU234" s="16"/>
      <c r="BV234" s="16"/>
      <c r="BW234" s="16"/>
      <c r="BX234" s="16"/>
      <c r="BY234" s="16"/>
      <c r="BZ234" s="16"/>
      <c r="CA234" s="16"/>
      <c r="CB234" s="16"/>
      <c r="CC234" s="16"/>
      <c r="CD234" s="16"/>
      <c r="CE234" s="16"/>
      <c r="CF234" s="16"/>
      <c r="CG234" s="16"/>
      <c r="CH234" s="16"/>
      <c r="CI234" s="16"/>
      <c r="CJ234" s="16"/>
      <c r="CK234" s="16"/>
      <c r="CL234" s="16"/>
      <c r="CM234" s="16"/>
      <c r="CN234" s="16"/>
      <c r="CO234" s="16"/>
      <c r="CP234" s="16"/>
      <c r="CQ234" s="16"/>
      <c r="CR234" s="16"/>
      <c r="CS234" s="16"/>
      <c r="CT234" s="16"/>
      <c r="CU234" s="16"/>
      <c r="CV234" s="16"/>
      <c r="CW234" s="16"/>
      <c r="CX234" s="16"/>
      <c r="CY234" s="16"/>
      <c r="CZ234" s="16"/>
      <c r="DA234" s="16"/>
      <c r="DB234" s="16"/>
      <c r="DC234" s="16"/>
      <c r="DD234" s="16"/>
      <c r="DE234" s="16"/>
      <c r="DF234" s="16"/>
      <c r="DG234" s="16"/>
      <c r="DH234" s="16"/>
      <c r="DI234" s="16"/>
      <c r="DJ234" s="16"/>
      <c r="DK234" s="16"/>
      <c r="DL234" s="16"/>
      <c r="DM234" s="16"/>
      <c r="DN234" s="16">
        <v>18</v>
      </c>
      <c r="DO234" s="16">
        <v>19</v>
      </c>
      <c r="DP234" s="16"/>
      <c r="DQ234" s="16"/>
    </row>
    <row r="235" spans="1:122" x14ac:dyDescent="0.3">
      <c r="A235" t="str">
        <f t="shared" si="5"/>
        <v>Size_Grp-Below 20 kW_All Day Ahead and Day Of_45154_18-21</v>
      </c>
      <c r="B235" t="s">
        <v>49</v>
      </c>
      <c r="C235" t="s">
        <v>215</v>
      </c>
      <c r="D235" t="s">
        <v>48</v>
      </c>
      <c r="E235" t="s">
        <v>48</v>
      </c>
      <c r="F235" t="s">
        <v>48</v>
      </c>
      <c r="G235" t="s">
        <v>84</v>
      </c>
      <c r="H235" t="s">
        <v>48</v>
      </c>
      <c r="I235" t="s">
        <v>48</v>
      </c>
      <c r="J235" t="s">
        <v>216</v>
      </c>
      <c r="K235" t="s">
        <v>171</v>
      </c>
      <c r="L235" s="22">
        <v>45154</v>
      </c>
      <c r="M235" s="25">
        <v>18</v>
      </c>
      <c r="N235">
        <v>21</v>
      </c>
      <c r="Q235">
        <v>1</v>
      </c>
      <c r="R235">
        <v>1</v>
      </c>
      <c r="S235">
        <v>0</v>
      </c>
      <c r="T235">
        <v>1</v>
      </c>
      <c r="U235" s="16">
        <v>0</v>
      </c>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v>69.875</v>
      </c>
      <c r="AU235" s="16">
        <v>71.375</v>
      </c>
      <c r="AV235" s="16">
        <v>72.75</v>
      </c>
      <c r="AW235" s="16">
        <v>73.75</v>
      </c>
      <c r="AX235" s="16">
        <v>77.75</v>
      </c>
      <c r="AY235" s="16">
        <v>76.75</v>
      </c>
      <c r="AZ235" s="16">
        <v>76.75</v>
      </c>
      <c r="BA235" s="16">
        <v>79.25</v>
      </c>
      <c r="BB235" s="16">
        <v>76.5</v>
      </c>
      <c r="BC235" s="16">
        <v>77</v>
      </c>
      <c r="BD235" s="16">
        <v>74.75</v>
      </c>
      <c r="BE235" s="16">
        <v>75</v>
      </c>
      <c r="BF235" s="16">
        <v>74</v>
      </c>
      <c r="BG235" s="16">
        <v>71.5</v>
      </c>
      <c r="BH235" s="16">
        <v>70.5</v>
      </c>
      <c r="BI235" s="16">
        <v>69.5</v>
      </c>
      <c r="BJ235" s="16">
        <v>67</v>
      </c>
      <c r="BK235" s="16">
        <v>67</v>
      </c>
      <c r="BL235" s="16">
        <v>68.25</v>
      </c>
      <c r="BM235" s="16">
        <v>68.25</v>
      </c>
      <c r="BN235" s="16">
        <v>68.25</v>
      </c>
      <c r="BO235" s="16">
        <v>68.25</v>
      </c>
      <c r="BP235" s="16">
        <v>68.25</v>
      </c>
      <c r="BQ235" s="16">
        <v>68.25</v>
      </c>
      <c r="BR235" s="16"/>
      <c r="BS235" s="16"/>
      <c r="BT235" s="16"/>
      <c r="BU235" s="16"/>
      <c r="BV235" s="16"/>
      <c r="BW235" s="16"/>
      <c r="BX235" s="16"/>
      <c r="BY235" s="16"/>
      <c r="BZ235" s="16"/>
      <c r="CA235" s="16"/>
      <c r="CB235" s="16"/>
      <c r="CC235" s="16"/>
      <c r="CD235" s="16"/>
      <c r="CE235" s="16"/>
      <c r="CF235" s="16"/>
      <c r="CG235" s="16"/>
      <c r="CH235" s="16"/>
      <c r="CI235" s="16"/>
      <c r="CJ235" s="16"/>
      <c r="CK235" s="16"/>
      <c r="CL235" s="16"/>
      <c r="CM235" s="16"/>
      <c r="CN235" s="16"/>
      <c r="CO235" s="16"/>
      <c r="CP235" s="16"/>
      <c r="CQ235" s="16"/>
      <c r="CR235" s="16"/>
      <c r="CS235" s="16"/>
      <c r="CT235" s="16"/>
      <c r="CU235" s="16"/>
      <c r="CV235" s="16"/>
      <c r="CW235" s="16"/>
      <c r="CX235" s="16"/>
      <c r="CY235" s="16"/>
      <c r="CZ235" s="16"/>
      <c r="DA235" s="16"/>
      <c r="DB235" s="16"/>
      <c r="DC235" s="16"/>
      <c r="DD235" s="16"/>
      <c r="DE235" s="16"/>
      <c r="DF235" s="16"/>
      <c r="DG235" s="16"/>
      <c r="DH235" s="16"/>
      <c r="DI235" s="16"/>
      <c r="DJ235" s="16"/>
      <c r="DK235" s="16"/>
      <c r="DL235" s="16"/>
      <c r="DM235" s="16"/>
      <c r="DN235" s="16">
        <v>18</v>
      </c>
      <c r="DO235" s="16">
        <v>21</v>
      </c>
      <c r="DP235" s="16"/>
      <c r="DQ235" s="16"/>
    </row>
    <row r="236" spans="1:122" hidden="1" x14ac:dyDescent="0.3">
      <c r="A236" t="str">
        <f t="shared" si="5"/>
        <v>Aggregator-CPOWER_Elect DA 1-9 Hour ($400)_45134_20-21</v>
      </c>
      <c r="B236" t="s">
        <v>49</v>
      </c>
      <c r="C236" t="s">
        <v>202</v>
      </c>
      <c r="D236" t="s">
        <v>48</v>
      </c>
      <c r="E236" t="s">
        <v>203</v>
      </c>
      <c r="F236" t="s">
        <v>48</v>
      </c>
      <c r="G236" t="s">
        <v>84</v>
      </c>
      <c r="H236" t="s">
        <v>48</v>
      </c>
      <c r="I236" t="s">
        <v>48</v>
      </c>
      <c r="J236" t="s">
        <v>48</v>
      </c>
      <c r="K236" t="s">
        <v>217</v>
      </c>
      <c r="L236" s="22">
        <v>45134</v>
      </c>
      <c r="M236" s="25">
        <v>20</v>
      </c>
      <c r="N236">
        <v>21</v>
      </c>
      <c r="O236">
        <v>70</v>
      </c>
      <c r="P236">
        <v>68</v>
      </c>
      <c r="Q236">
        <v>1</v>
      </c>
      <c r="R236">
        <v>0</v>
      </c>
      <c r="S236">
        <v>0</v>
      </c>
      <c r="T236">
        <v>0</v>
      </c>
      <c r="U236" s="16">
        <v>0</v>
      </c>
      <c r="V236">
        <v>1800.3176000000001</v>
      </c>
      <c r="W236">
        <v>1768.2824000000001</v>
      </c>
      <c r="X236">
        <v>1654.4087999999999</v>
      </c>
      <c r="Y236" s="16">
        <v>1926.1529</v>
      </c>
      <c r="Z236" s="16">
        <v>2290.7294000000002</v>
      </c>
      <c r="AA236" s="16">
        <v>2357.3323999999998</v>
      </c>
      <c r="AB236" s="16">
        <v>3177.1559000000002</v>
      </c>
      <c r="AC236" s="16">
        <v>4480.9058999999997</v>
      </c>
      <c r="AD236" s="16">
        <v>5171.9294</v>
      </c>
      <c r="AE236" s="16">
        <v>5226.2824000000001</v>
      </c>
      <c r="AF236" s="16">
        <v>6077.2764999999999</v>
      </c>
      <c r="AG236" s="16">
        <v>6511.2559000000001</v>
      </c>
      <c r="AH236" s="16">
        <v>7013.8558999999996</v>
      </c>
      <c r="AI236" s="16">
        <v>6942.4558999999999</v>
      </c>
      <c r="AJ236" s="16">
        <v>6735.2764999999999</v>
      </c>
      <c r="AK236" s="16">
        <v>6857.7559000000001</v>
      </c>
      <c r="AL236" s="16">
        <v>6904.0587999999998</v>
      </c>
      <c r="AM236" s="16">
        <v>7378.6175999999996</v>
      </c>
      <c r="AN236" s="16">
        <v>7152.1265000000003</v>
      </c>
      <c r="AO236" s="16">
        <v>5559.6471000000001</v>
      </c>
      <c r="AP236" s="16">
        <v>4696.5882000000001</v>
      </c>
      <c r="AQ236" s="16">
        <v>3508.3175999999999</v>
      </c>
      <c r="AR236" s="16">
        <v>2311.0500000000002</v>
      </c>
      <c r="AS236" s="16">
        <v>1709.1324</v>
      </c>
      <c r="AT236" s="16">
        <v>75.895522</v>
      </c>
      <c r="AU236" s="16">
        <v>76.235293999999996</v>
      </c>
      <c r="AV236" s="16">
        <v>76.617647000000005</v>
      </c>
      <c r="AW236" s="16">
        <v>77.117647000000005</v>
      </c>
      <c r="AX236" s="16">
        <v>75.838234999999997</v>
      </c>
      <c r="AY236" s="16">
        <v>74.264706000000004</v>
      </c>
      <c r="AZ236" s="16">
        <v>72.720588000000006</v>
      </c>
      <c r="BA236" s="16">
        <v>72.323528999999994</v>
      </c>
      <c r="BB236" s="16">
        <v>72.161765000000003</v>
      </c>
      <c r="BC236" s="16">
        <v>71.705882000000003</v>
      </c>
      <c r="BD236" s="16">
        <v>71.161765000000003</v>
      </c>
      <c r="BE236" s="16">
        <v>71.382352999999995</v>
      </c>
      <c r="BF236" s="16">
        <v>70.911765000000003</v>
      </c>
      <c r="BG236" s="16">
        <v>71.558824000000001</v>
      </c>
      <c r="BH236" s="16">
        <v>71.058824000000001</v>
      </c>
      <c r="BI236" s="16">
        <v>71.382352999999995</v>
      </c>
      <c r="BJ236" s="16">
        <v>71.044117999999997</v>
      </c>
      <c r="BK236" s="16">
        <v>71.632352999999995</v>
      </c>
      <c r="BL236" s="16">
        <v>72.867647000000005</v>
      </c>
      <c r="BM236" s="16">
        <v>73.639706000000004</v>
      </c>
      <c r="BN236" s="16">
        <v>74.161765000000003</v>
      </c>
      <c r="BO236" s="16">
        <v>73.544117999999997</v>
      </c>
      <c r="BP236" s="16">
        <v>73.313433000000003</v>
      </c>
      <c r="BQ236" s="16">
        <v>74.194029999999998</v>
      </c>
      <c r="BR236" s="16">
        <v>184.10720000000001</v>
      </c>
      <c r="BS236" s="16">
        <v>18.24877</v>
      </c>
      <c r="BT236" s="16">
        <v>157.31370000000001</v>
      </c>
      <c r="BU236" s="16">
        <v>129.9573</v>
      </c>
      <c r="BV236" s="16">
        <v>-33.292000000000002</v>
      </c>
      <c r="BW236" s="16">
        <v>96.10839</v>
      </c>
      <c r="BX236" s="16">
        <v>192.45689999999999</v>
      </c>
      <c r="BY236" s="16">
        <v>-164.07830000000001</v>
      </c>
      <c r="BZ236" s="16">
        <v>-262.07659999999998</v>
      </c>
      <c r="CA236" s="16">
        <v>124.16200000000001</v>
      </c>
      <c r="CB236" s="16">
        <v>125.7937</v>
      </c>
      <c r="CC236" s="16">
        <v>-23.976970000000001</v>
      </c>
      <c r="CD236" s="16">
        <v>-126.405</v>
      </c>
      <c r="CE236" s="16">
        <v>16.382239999999999</v>
      </c>
      <c r="CF236" s="16">
        <v>113.584</v>
      </c>
      <c r="CG236" s="16">
        <v>-221.0752</v>
      </c>
      <c r="CH236" s="16">
        <v>-174.42420000000001</v>
      </c>
      <c r="CI236" s="16">
        <v>-413.452</v>
      </c>
      <c r="CJ236" s="16">
        <v>-188.25110000000001</v>
      </c>
      <c r="CK236" s="16">
        <v>1185.049</v>
      </c>
      <c r="CL236" s="16">
        <v>540.71230000000003</v>
      </c>
      <c r="CM236" s="16">
        <v>-263.86439999999999</v>
      </c>
      <c r="CN236" s="16">
        <v>85.83417</v>
      </c>
      <c r="CO236" s="16">
        <v>166.4323</v>
      </c>
      <c r="CP236" s="16">
        <v>6783.7929999999997</v>
      </c>
      <c r="CQ236" s="16">
        <v>24850.1</v>
      </c>
      <c r="CR236" s="16">
        <v>19983.71</v>
      </c>
      <c r="CS236" s="16">
        <v>3449.5920000000001</v>
      </c>
      <c r="CT236" s="16">
        <v>1913.3710000000001</v>
      </c>
      <c r="CU236" s="16">
        <v>1455.4849999999999</v>
      </c>
      <c r="CV236" s="16">
        <v>1854.242</v>
      </c>
      <c r="CW236" s="16">
        <v>2891.3510000000001</v>
      </c>
      <c r="CX236" s="16">
        <v>3349.1370000000002</v>
      </c>
      <c r="CY236" s="16">
        <v>9814.3459999999995</v>
      </c>
      <c r="CZ236" s="16">
        <v>8408.3189999999995</v>
      </c>
      <c r="DA236" s="16">
        <v>14596.52</v>
      </c>
      <c r="DB236" s="16">
        <v>2688.0369999999998</v>
      </c>
      <c r="DC236" s="16">
        <v>28967.52</v>
      </c>
      <c r="DD236" s="16">
        <v>32471.9</v>
      </c>
      <c r="DE236" s="16">
        <v>18793.87</v>
      </c>
      <c r="DF236" s="16">
        <v>34066.800000000003</v>
      </c>
      <c r="DG236" s="16">
        <v>33987.660000000003</v>
      </c>
      <c r="DH236" s="16">
        <v>9513.8629999999994</v>
      </c>
      <c r="DI236" s="16">
        <v>15277.92</v>
      </c>
      <c r="DJ236" s="16">
        <v>6650.17</v>
      </c>
      <c r="DK236" s="16">
        <v>2950.5650000000001</v>
      </c>
      <c r="DL236" s="16">
        <v>1466.18</v>
      </c>
      <c r="DM236" s="16">
        <v>1069.0820000000001</v>
      </c>
      <c r="DN236" s="16"/>
      <c r="DO236" s="16"/>
      <c r="DP236" s="16">
        <v>70</v>
      </c>
      <c r="DQ236" s="16">
        <v>1.3049999999999999</v>
      </c>
      <c r="DR236">
        <v>1.3049999999999999</v>
      </c>
    </row>
    <row r="237" spans="1:122" hidden="1" x14ac:dyDescent="0.3">
      <c r="A237" t="str">
        <f t="shared" si="5"/>
        <v>Aggregator-CPOWER_Elect DA 1-9 Hour ($400)_45135_20-21</v>
      </c>
      <c r="B237" t="s">
        <v>49</v>
      </c>
      <c r="C237" t="s">
        <v>202</v>
      </c>
      <c r="D237" t="s">
        <v>48</v>
      </c>
      <c r="E237" t="s">
        <v>203</v>
      </c>
      <c r="F237" t="s">
        <v>48</v>
      </c>
      <c r="G237" t="s">
        <v>84</v>
      </c>
      <c r="H237" t="s">
        <v>48</v>
      </c>
      <c r="I237" t="s">
        <v>48</v>
      </c>
      <c r="J237" t="s">
        <v>48</v>
      </c>
      <c r="K237" t="s">
        <v>217</v>
      </c>
      <c r="L237" s="22">
        <v>45135</v>
      </c>
      <c r="M237" s="25">
        <v>20</v>
      </c>
      <c r="N237">
        <v>21</v>
      </c>
      <c r="O237">
        <v>70</v>
      </c>
      <c r="P237">
        <v>68</v>
      </c>
      <c r="Q237">
        <v>1</v>
      </c>
      <c r="R237">
        <v>0</v>
      </c>
      <c r="S237">
        <v>0</v>
      </c>
      <c r="T237">
        <v>0</v>
      </c>
      <c r="U237" s="16">
        <v>0</v>
      </c>
      <c r="V237">
        <v>1682.3676</v>
      </c>
      <c r="W237">
        <v>2018.5941</v>
      </c>
      <c r="X237">
        <v>2001.6088</v>
      </c>
      <c r="Y237" s="16">
        <v>1972.0853</v>
      </c>
      <c r="Z237" s="16">
        <v>2299.9529000000002</v>
      </c>
      <c r="AA237" s="16">
        <v>2266.7029000000002</v>
      </c>
      <c r="AB237" s="16">
        <v>3035.0765000000001</v>
      </c>
      <c r="AC237" s="16">
        <v>4517.1000000000004</v>
      </c>
      <c r="AD237" s="16">
        <v>5199.7235000000001</v>
      </c>
      <c r="AE237" s="16">
        <v>4867.5735000000004</v>
      </c>
      <c r="AF237" s="16">
        <v>5752.8059000000003</v>
      </c>
      <c r="AG237" s="16">
        <v>6122.1175999999996</v>
      </c>
      <c r="AH237" s="16">
        <v>6360.6117999999997</v>
      </c>
      <c r="AI237" s="16">
        <v>6587.8235000000004</v>
      </c>
      <c r="AJ237" s="16">
        <v>6509.7323999999999</v>
      </c>
      <c r="AK237" s="16">
        <v>6912.4794000000002</v>
      </c>
      <c r="AL237" s="16">
        <v>6721.3793999999998</v>
      </c>
      <c r="AM237" s="16">
        <v>7338.8824000000004</v>
      </c>
      <c r="AN237" s="16">
        <v>7461.5470999999998</v>
      </c>
      <c r="AO237" s="16">
        <v>5333.8352999999997</v>
      </c>
      <c r="AP237" s="16">
        <v>5146.6881999999996</v>
      </c>
      <c r="AQ237" s="16">
        <v>3836</v>
      </c>
      <c r="AR237" s="16">
        <v>2341.5205999999998</v>
      </c>
      <c r="AS237" s="16">
        <v>1923.9911999999999</v>
      </c>
      <c r="AT237" s="16">
        <v>73</v>
      </c>
      <c r="AU237" s="16">
        <v>73.955882000000003</v>
      </c>
      <c r="AV237" s="16">
        <v>73.955882000000003</v>
      </c>
      <c r="AW237" s="16">
        <v>73</v>
      </c>
      <c r="AX237" s="16">
        <v>72.870968000000005</v>
      </c>
      <c r="AY237" s="16">
        <v>71.935484000000002</v>
      </c>
      <c r="AZ237" s="16">
        <v>71.532257999999999</v>
      </c>
      <c r="BA237" s="16">
        <v>71.323528999999994</v>
      </c>
      <c r="BB237" s="16">
        <v>72.132352999999995</v>
      </c>
      <c r="BC237" s="16">
        <v>72.044117999999997</v>
      </c>
      <c r="BD237" s="16">
        <v>71.485293999999996</v>
      </c>
      <c r="BE237" s="16">
        <v>71.235293999999996</v>
      </c>
      <c r="BF237" s="16">
        <v>70.147058999999999</v>
      </c>
      <c r="BG237" s="16">
        <v>69.073528999999994</v>
      </c>
      <c r="BH237" s="16">
        <v>68.647058999999999</v>
      </c>
      <c r="BI237" s="16">
        <v>69.323528999999994</v>
      </c>
      <c r="BJ237" s="16">
        <v>69.470588000000006</v>
      </c>
      <c r="BK237" s="16">
        <v>70.441175999999999</v>
      </c>
      <c r="BL237" s="16">
        <v>71.279411999999994</v>
      </c>
      <c r="BM237" s="16">
        <v>71.794117999999997</v>
      </c>
      <c r="BN237" s="16">
        <v>71.455882000000003</v>
      </c>
      <c r="BO237" s="16">
        <v>70.955882000000003</v>
      </c>
      <c r="BP237" s="16">
        <v>71.676471000000006</v>
      </c>
      <c r="BQ237" s="16">
        <v>71.955882000000003</v>
      </c>
      <c r="BR237" s="16">
        <v>186.00550000000001</v>
      </c>
      <c r="BS237" s="16">
        <v>18.24879</v>
      </c>
      <c r="BT237" s="16">
        <v>157.31360000000001</v>
      </c>
      <c r="BU237" s="16">
        <v>129.9573</v>
      </c>
      <c r="BV237" s="16">
        <v>-33.291989999999998</v>
      </c>
      <c r="BW237" s="16">
        <v>96.108450000000005</v>
      </c>
      <c r="BX237" s="16">
        <v>192.45689999999999</v>
      </c>
      <c r="BY237" s="16">
        <v>-164.07830000000001</v>
      </c>
      <c r="BZ237" s="16">
        <v>-262.07659999999998</v>
      </c>
      <c r="CA237" s="16">
        <v>124.16200000000001</v>
      </c>
      <c r="CB237" s="16">
        <v>125.7937</v>
      </c>
      <c r="CC237" s="16">
        <v>-23.977039999999999</v>
      </c>
      <c r="CD237" s="16">
        <v>-126.405</v>
      </c>
      <c r="CE237" s="16">
        <v>16.38213</v>
      </c>
      <c r="CF237" s="16">
        <v>113.584</v>
      </c>
      <c r="CG237" s="16">
        <v>-221.0753</v>
      </c>
      <c r="CH237" s="16">
        <v>-174.42429999999999</v>
      </c>
      <c r="CI237" s="16">
        <v>-413.45209999999997</v>
      </c>
      <c r="CJ237" s="16">
        <v>-188.251</v>
      </c>
      <c r="CK237" s="16">
        <v>1185.049</v>
      </c>
      <c r="CL237" s="16">
        <v>540.71230000000003</v>
      </c>
      <c r="CM237" s="16">
        <v>-263.86439999999999</v>
      </c>
      <c r="CN237" s="16">
        <v>85.834180000000003</v>
      </c>
      <c r="CO237" s="16">
        <v>166.4323</v>
      </c>
      <c r="CP237" s="16">
        <v>6885.8770000000004</v>
      </c>
      <c r="CQ237" s="16">
        <v>24846.89</v>
      </c>
      <c r="CR237" s="16">
        <v>19846.27</v>
      </c>
      <c r="CS237" s="16">
        <v>3232.4430000000002</v>
      </c>
      <c r="CT237" s="16">
        <v>1860.893</v>
      </c>
      <c r="CU237" s="16">
        <v>1459.566</v>
      </c>
      <c r="CV237" s="16">
        <v>2002.2270000000001</v>
      </c>
      <c r="CW237" s="16">
        <v>2931.576</v>
      </c>
      <c r="CX237" s="16">
        <v>3470.9769999999999</v>
      </c>
      <c r="CY237" s="16">
        <v>9904.3340000000007</v>
      </c>
      <c r="CZ237" s="16">
        <v>8293.0020000000004</v>
      </c>
      <c r="DA237" s="16">
        <v>14580.87</v>
      </c>
      <c r="DB237" s="16">
        <v>2680.0250000000001</v>
      </c>
      <c r="DC237" s="16">
        <v>29518.5</v>
      </c>
      <c r="DD237" s="16">
        <v>32254.18</v>
      </c>
      <c r="DE237" s="16">
        <v>19077.900000000001</v>
      </c>
      <c r="DF237" s="16">
        <v>34726.720000000001</v>
      </c>
      <c r="DG237" s="16">
        <v>33855.129999999997</v>
      </c>
      <c r="DH237" s="16">
        <v>9936.9480000000003</v>
      </c>
      <c r="DI237" s="16">
        <v>15318.55</v>
      </c>
      <c r="DJ237" s="16">
        <v>7418.1319999999996</v>
      </c>
      <c r="DK237" s="16">
        <v>3122.4569999999999</v>
      </c>
      <c r="DL237" s="16">
        <v>1546.1610000000001</v>
      </c>
      <c r="DM237" s="16">
        <v>1246.683</v>
      </c>
      <c r="DN237" s="16"/>
      <c r="DO237" s="16"/>
      <c r="DP237" s="16">
        <v>70</v>
      </c>
      <c r="DQ237" s="16">
        <v>1.3049999999999999</v>
      </c>
      <c r="DR237">
        <v>1.3049999999999999</v>
      </c>
    </row>
    <row r="238" spans="1:122" hidden="1" x14ac:dyDescent="0.3">
      <c r="A238" t="str">
        <f t="shared" si="5"/>
        <v>Aggregator-CPOWER_Elect DA 1-9 Hour ($400)_45153_18-20</v>
      </c>
      <c r="B238" t="s">
        <v>49</v>
      </c>
      <c r="C238" t="s">
        <v>202</v>
      </c>
      <c r="D238" t="s">
        <v>48</v>
      </c>
      <c r="E238" t="s">
        <v>203</v>
      </c>
      <c r="F238" t="s">
        <v>48</v>
      </c>
      <c r="G238" t="s">
        <v>84</v>
      </c>
      <c r="H238" t="s">
        <v>48</v>
      </c>
      <c r="I238" t="s">
        <v>48</v>
      </c>
      <c r="J238" t="s">
        <v>48</v>
      </c>
      <c r="K238" t="s">
        <v>217</v>
      </c>
      <c r="L238" s="22">
        <v>45153</v>
      </c>
      <c r="M238" s="25">
        <v>18</v>
      </c>
      <c r="N238">
        <v>20</v>
      </c>
      <c r="O238">
        <v>70</v>
      </c>
      <c r="P238">
        <v>68</v>
      </c>
      <c r="Q238">
        <v>1</v>
      </c>
      <c r="R238">
        <v>0</v>
      </c>
      <c r="S238">
        <v>0</v>
      </c>
      <c r="T238">
        <v>0</v>
      </c>
      <c r="U238" s="16">
        <v>0</v>
      </c>
      <c r="V238">
        <v>1493.5677000000001</v>
      </c>
      <c r="W238">
        <v>1428.4413999999999</v>
      </c>
      <c r="X238">
        <v>1424.2338</v>
      </c>
      <c r="Y238" s="16">
        <v>1515.7978000000001</v>
      </c>
      <c r="Z238" s="16">
        <v>1643.4437</v>
      </c>
      <c r="AA238" s="16">
        <v>1740.3941</v>
      </c>
      <c r="AB238" s="16">
        <v>2618.1909999999998</v>
      </c>
      <c r="AC238" s="16">
        <v>3645.2040999999999</v>
      </c>
      <c r="AD238" s="16">
        <v>4486.5016999999998</v>
      </c>
      <c r="AE238" s="16">
        <v>4751.7356</v>
      </c>
      <c r="AF238" s="16">
        <v>5334.5154000000002</v>
      </c>
      <c r="AG238" s="16">
        <v>5592.567</v>
      </c>
      <c r="AH238" s="16">
        <v>5882.2390999999998</v>
      </c>
      <c r="AI238" s="16">
        <v>6176.4913999999999</v>
      </c>
      <c r="AJ238" s="16">
        <v>6190.6972999999998</v>
      </c>
      <c r="AK238" s="16">
        <v>6385.0934999999999</v>
      </c>
      <c r="AL238" s="16">
        <v>6815.9493000000002</v>
      </c>
      <c r="AM238" s="16">
        <v>5636.9742999999999</v>
      </c>
      <c r="AN238" s="16">
        <v>5813.0892999999996</v>
      </c>
      <c r="AO238" s="16">
        <v>5994.4476000000004</v>
      </c>
      <c r="AP238" s="16">
        <v>5601.1871000000001</v>
      </c>
      <c r="AQ238" s="16">
        <v>3367.6185999999998</v>
      </c>
      <c r="AR238" s="16">
        <v>2360.4643000000001</v>
      </c>
      <c r="AS238" s="16">
        <v>1801.7978000000001</v>
      </c>
      <c r="AT238" s="16">
        <v>73.382352999999995</v>
      </c>
      <c r="AU238" s="16">
        <v>74.279411999999994</v>
      </c>
      <c r="AV238" s="16">
        <v>75.117647000000005</v>
      </c>
      <c r="AW238" s="16">
        <v>74.676471000000006</v>
      </c>
      <c r="AX238" s="16">
        <v>75.073528999999994</v>
      </c>
      <c r="AY238" s="16">
        <v>74.75</v>
      </c>
      <c r="AZ238" s="16">
        <v>75.467742000000001</v>
      </c>
      <c r="BA238" s="16">
        <v>75.516129000000006</v>
      </c>
      <c r="BB238" s="16">
        <v>73.735293999999996</v>
      </c>
      <c r="BC238" s="16">
        <v>71.647058999999999</v>
      </c>
      <c r="BD238" s="16">
        <v>71.264706000000004</v>
      </c>
      <c r="BE238" s="16">
        <v>70.5</v>
      </c>
      <c r="BF238" s="16">
        <v>69.529411999999994</v>
      </c>
      <c r="BG238" s="16">
        <v>69.514706000000004</v>
      </c>
      <c r="BH238" s="16">
        <v>68.970588000000006</v>
      </c>
      <c r="BI238" s="16">
        <v>67.897058999999999</v>
      </c>
      <c r="BJ238" s="16">
        <v>68.176471000000006</v>
      </c>
      <c r="BK238" s="16">
        <v>68.558824000000001</v>
      </c>
      <c r="BL238" s="16">
        <v>68.514706000000004</v>
      </c>
      <c r="BM238" s="16">
        <v>69.176471000000006</v>
      </c>
      <c r="BN238" s="16">
        <v>69.529411999999994</v>
      </c>
      <c r="BO238" s="16">
        <v>70.558824000000001</v>
      </c>
      <c r="BP238" s="16">
        <v>71.602941000000001</v>
      </c>
      <c r="BQ238" s="16">
        <v>72.397058999999999</v>
      </c>
      <c r="BR238" s="16">
        <v>64.343279999999993</v>
      </c>
      <c r="BS238" s="16">
        <v>107.86360000000001</v>
      </c>
      <c r="BT238" s="16">
        <v>127.66800000000001</v>
      </c>
      <c r="BU238" s="16">
        <v>55.745159999999998</v>
      </c>
      <c r="BV238" s="16">
        <v>41.817570000000003</v>
      </c>
      <c r="BW238" s="16">
        <v>107.6112</v>
      </c>
      <c r="BX238" s="16">
        <v>-2.5771220000000001</v>
      </c>
      <c r="BY238" s="16">
        <v>17.63016</v>
      </c>
      <c r="BZ238" s="16">
        <v>-113.67019999999999</v>
      </c>
      <c r="CA238" s="16">
        <v>-117.8167</v>
      </c>
      <c r="CB238" s="16">
        <v>5.5637480000000004</v>
      </c>
      <c r="CC238" s="16">
        <v>97.38467</v>
      </c>
      <c r="CD238" s="16">
        <v>18.080760000000001</v>
      </c>
      <c r="CE238" s="16">
        <v>-151.43289999999999</v>
      </c>
      <c r="CF238" s="16">
        <v>-161.53389999999999</v>
      </c>
      <c r="CG238" s="16">
        <v>-330.1241</v>
      </c>
      <c r="CH238" s="16">
        <v>-623.71190000000001</v>
      </c>
      <c r="CI238" s="16">
        <v>883.30989999999997</v>
      </c>
      <c r="CJ238" s="16">
        <v>844.99890000000005</v>
      </c>
      <c r="CK238" s="16">
        <v>411.87790000000001</v>
      </c>
      <c r="CL238" s="16">
        <v>-323.36410000000001</v>
      </c>
      <c r="CM238" s="16">
        <v>-28.112839999999998</v>
      </c>
      <c r="CN238" s="16">
        <v>8.0963989999999999</v>
      </c>
      <c r="CO238" s="16">
        <v>11.686159999999999</v>
      </c>
      <c r="CP238" s="16">
        <v>602.09640000000002</v>
      </c>
      <c r="CQ238" s="16">
        <v>633.02</v>
      </c>
      <c r="CR238" s="16">
        <v>553.9117</v>
      </c>
      <c r="CS238" s="16">
        <v>424.18970000000002</v>
      </c>
      <c r="CT238" s="16">
        <v>360.0607</v>
      </c>
      <c r="CU238" s="16">
        <v>495.18540000000002</v>
      </c>
      <c r="CV238" s="16">
        <v>441.77879999999999</v>
      </c>
      <c r="CW238" s="16">
        <v>639.66660000000002</v>
      </c>
      <c r="CX238" s="16">
        <v>820.13620000000003</v>
      </c>
      <c r="CY238" s="16">
        <v>989.78409999999997</v>
      </c>
      <c r="CZ238" s="16">
        <v>771.86099999999999</v>
      </c>
      <c r="DA238" s="16">
        <v>535.34749999999997</v>
      </c>
      <c r="DB238" s="16">
        <v>399.27850000000001</v>
      </c>
      <c r="DC238" s="16">
        <v>936.6866</v>
      </c>
      <c r="DD238" s="16">
        <v>1465.289</v>
      </c>
      <c r="DE238" s="16">
        <v>2000.9490000000001</v>
      </c>
      <c r="DF238" s="16">
        <v>2676.46</v>
      </c>
      <c r="DG238" s="16">
        <v>2975.5459999999998</v>
      </c>
      <c r="DH238" s="16">
        <v>2188.6999999999998</v>
      </c>
      <c r="DI238" s="16">
        <v>2716.326</v>
      </c>
      <c r="DJ238" s="16">
        <v>1884.9549999999999</v>
      </c>
      <c r="DK238" s="16">
        <v>350.27679999999998</v>
      </c>
      <c r="DL238" s="16">
        <v>98.745549999999994</v>
      </c>
      <c r="DM238" s="16">
        <v>234.6593</v>
      </c>
      <c r="DN238" s="16"/>
      <c r="DO238" s="16"/>
      <c r="DP238" s="16">
        <v>70</v>
      </c>
      <c r="DQ238" s="16">
        <v>1.41</v>
      </c>
      <c r="DR238">
        <v>1.41</v>
      </c>
    </row>
    <row r="239" spans="1:122" hidden="1" x14ac:dyDescent="0.3">
      <c r="A239" t="str">
        <f t="shared" si="5"/>
        <v>Aggregator-CPOWER_Elect DA 1-9 Hour ($400)_45154_18-21</v>
      </c>
      <c r="B239" t="s">
        <v>49</v>
      </c>
      <c r="C239" t="s">
        <v>202</v>
      </c>
      <c r="D239" t="s">
        <v>48</v>
      </c>
      <c r="E239" t="s">
        <v>203</v>
      </c>
      <c r="F239" t="s">
        <v>48</v>
      </c>
      <c r="G239" t="s">
        <v>84</v>
      </c>
      <c r="H239" t="s">
        <v>48</v>
      </c>
      <c r="I239" t="s">
        <v>48</v>
      </c>
      <c r="J239" t="s">
        <v>48</v>
      </c>
      <c r="K239" t="s">
        <v>217</v>
      </c>
      <c r="L239" s="22">
        <v>45154</v>
      </c>
      <c r="M239" s="25">
        <v>18</v>
      </c>
      <c r="N239">
        <v>21</v>
      </c>
      <c r="O239">
        <v>70</v>
      </c>
      <c r="P239">
        <v>68</v>
      </c>
      <c r="Q239">
        <v>1</v>
      </c>
      <c r="R239">
        <v>0</v>
      </c>
      <c r="S239">
        <v>0</v>
      </c>
      <c r="T239">
        <v>0</v>
      </c>
      <c r="U239" s="16">
        <v>0</v>
      </c>
      <c r="V239">
        <v>1500.652</v>
      </c>
      <c r="W239">
        <v>1449.2280000000001</v>
      </c>
      <c r="X239">
        <v>1428.2718</v>
      </c>
      <c r="Y239" s="16">
        <v>1462.7828</v>
      </c>
      <c r="Z239" s="16">
        <v>1558.9762000000001</v>
      </c>
      <c r="AA239" s="16">
        <v>1756.2664</v>
      </c>
      <c r="AB239" s="16">
        <v>2680.7696000000001</v>
      </c>
      <c r="AC239" s="16">
        <v>3918.4263999999998</v>
      </c>
      <c r="AD239" s="16">
        <v>4672.5111999999999</v>
      </c>
      <c r="AE239" s="16">
        <v>5053.8642</v>
      </c>
      <c r="AF239" s="16">
        <v>6332.8424000000005</v>
      </c>
      <c r="AG239" s="16">
        <v>6139.6450999999997</v>
      </c>
      <c r="AH239" s="16">
        <v>6401.7804999999998</v>
      </c>
      <c r="AI239" s="16">
        <v>6559.1850999999997</v>
      </c>
      <c r="AJ239" s="16">
        <v>6729.4087</v>
      </c>
      <c r="AK239" s="16">
        <v>6949.8224</v>
      </c>
      <c r="AL239" s="16">
        <v>6897.0081</v>
      </c>
      <c r="AM239" s="16">
        <v>5665.6270000000004</v>
      </c>
      <c r="AN239" s="16">
        <v>6181.1409999999996</v>
      </c>
      <c r="AO239" s="16">
        <v>6406.3198000000002</v>
      </c>
      <c r="AP239" s="16">
        <v>5128.2124999999996</v>
      </c>
      <c r="AQ239" s="16">
        <v>3677.9926999999998</v>
      </c>
      <c r="AR239" s="16">
        <v>2419.3687</v>
      </c>
      <c r="AS239" s="16">
        <v>1823.2081000000001</v>
      </c>
      <c r="AT239" s="16">
        <v>75.764706000000004</v>
      </c>
      <c r="AU239" s="16">
        <v>78.382352999999995</v>
      </c>
      <c r="AV239" s="16">
        <v>78.691175999999999</v>
      </c>
      <c r="AW239" s="16">
        <v>78.514706000000004</v>
      </c>
      <c r="AX239" s="16">
        <v>78.911765000000003</v>
      </c>
      <c r="AY239" s="16">
        <v>78.102941000000001</v>
      </c>
      <c r="AZ239" s="16">
        <v>78.073528999999994</v>
      </c>
      <c r="BA239" s="16">
        <v>77.647058999999999</v>
      </c>
      <c r="BB239" s="16">
        <v>75.279411999999994</v>
      </c>
      <c r="BC239" s="16">
        <v>74.205882000000003</v>
      </c>
      <c r="BD239" s="16">
        <v>73.073528999999994</v>
      </c>
      <c r="BE239" s="16">
        <v>72.816175999999999</v>
      </c>
      <c r="BF239" s="16">
        <v>71.75</v>
      </c>
      <c r="BG239" s="16">
        <v>71.077585999999997</v>
      </c>
      <c r="BH239" s="16">
        <v>70.387930999999995</v>
      </c>
      <c r="BI239" s="16">
        <v>69.661765000000003</v>
      </c>
      <c r="BJ239" s="16">
        <v>70.018181999999996</v>
      </c>
      <c r="BK239" s="16">
        <v>70.480768999999995</v>
      </c>
      <c r="BL239" s="16">
        <v>70.230768999999995</v>
      </c>
      <c r="BM239" s="16">
        <v>71.058824000000001</v>
      </c>
      <c r="BN239" s="16">
        <v>71.897058999999999</v>
      </c>
      <c r="BO239" s="16">
        <v>73.308824000000001</v>
      </c>
      <c r="BP239" s="16">
        <v>74.794117999999997</v>
      </c>
      <c r="BQ239" s="16">
        <v>75.926471000000006</v>
      </c>
      <c r="BR239" s="16">
        <v>42.444859999999998</v>
      </c>
      <c r="BS239" s="16">
        <v>72.782070000000004</v>
      </c>
      <c r="BT239" s="16">
        <v>123.06319999999999</v>
      </c>
      <c r="BU239" s="16">
        <v>120.9586</v>
      </c>
      <c r="BV239" s="16">
        <v>131.9967</v>
      </c>
      <c r="BW239" s="16">
        <v>130.61670000000001</v>
      </c>
      <c r="BX239" s="16">
        <v>48.71604</v>
      </c>
      <c r="BY239" s="16">
        <v>-46.322980000000001</v>
      </c>
      <c r="BZ239" s="16">
        <v>-123.89709999999999</v>
      </c>
      <c r="CA239" s="16">
        <v>-162.02289999999999</v>
      </c>
      <c r="CB239" s="16">
        <v>-453.83109999999999</v>
      </c>
      <c r="CC239" s="16">
        <v>187.89660000000001</v>
      </c>
      <c r="CD239" s="16">
        <v>176.71889999999999</v>
      </c>
      <c r="CE239" s="16">
        <v>116.5574</v>
      </c>
      <c r="CF239" s="16">
        <v>-72.661850000000001</v>
      </c>
      <c r="CG239" s="16">
        <v>-332.6952</v>
      </c>
      <c r="CH239" s="16">
        <v>-55.230919999999998</v>
      </c>
      <c r="CI239" s="16">
        <v>1452.9059999999999</v>
      </c>
      <c r="CJ239" s="16">
        <v>995.85450000000003</v>
      </c>
      <c r="CK239" s="16">
        <v>374.70240000000001</v>
      </c>
      <c r="CL239" s="16">
        <v>395.04180000000002</v>
      </c>
      <c r="CM239" s="16">
        <v>-162.85830000000001</v>
      </c>
      <c r="CN239" s="16">
        <v>72.853629999999995</v>
      </c>
      <c r="CO239" s="16">
        <v>62.245539999999998</v>
      </c>
      <c r="CP239" s="16">
        <v>443.75069999999999</v>
      </c>
      <c r="CQ239" s="16">
        <v>443.01479999999998</v>
      </c>
      <c r="CR239" s="16">
        <v>419.21170000000001</v>
      </c>
      <c r="CS239" s="16">
        <v>322.25189999999998</v>
      </c>
      <c r="CT239" s="16">
        <v>258.82389999999998</v>
      </c>
      <c r="CU239" s="16">
        <v>350.59339999999997</v>
      </c>
      <c r="CV239" s="16">
        <v>381.6653</v>
      </c>
      <c r="CW239" s="16">
        <v>598.35659999999996</v>
      </c>
      <c r="CX239" s="16">
        <v>677.7133</v>
      </c>
      <c r="CY239" s="16">
        <v>1205.278</v>
      </c>
      <c r="CZ239" s="16">
        <v>883.2319</v>
      </c>
      <c r="DA239" s="16">
        <v>739.53549999999996</v>
      </c>
      <c r="DB239" s="16">
        <v>443.88549999999998</v>
      </c>
      <c r="DC239" s="16">
        <v>1014.876</v>
      </c>
      <c r="DD239" s="16">
        <v>1242.694</v>
      </c>
      <c r="DE239" s="16">
        <v>1926.595</v>
      </c>
      <c r="DF239" s="16">
        <v>2448.8440000000001</v>
      </c>
      <c r="DG239" s="16">
        <v>3055.5039999999999</v>
      </c>
      <c r="DH239" s="16">
        <v>2390.3310000000001</v>
      </c>
      <c r="DI239" s="16">
        <v>3074.2890000000002</v>
      </c>
      <c r="DJ239" s="16">
        <v>1904.27</v>
      </c>
      <c r="DK239" s="16">
        <v>337.27980000000002</v>
      </c>
      <c r="DL239" s="16">
        <v>97.005210000000005</v>
      </c>
      <c r="DM239" s="16">
        <v>223.24170000000001</v>
      </c>
      <c r="DN239" s="16"/>
      <c r="DO239" s="16"/>
      <c r="DP239" s="16">
        <v>70</v>
      </c>
      <c r="DQ239" s="16">
        <v>1.41</v>
      </c>
      <c r="DR239">
        <v>1.41</v>
      </c>
    </row>
    <row r="240" spans="1:122" hidden="1" x14ac:dyDescent="0.3">
      <c r="A240" t="str">
        <f t="shared" si="5"/>
        <v>Aggregator-CPOWER_Elect DA 1-9 Hour ($400)_45166_19-20</v>
      </c>
      <c r="B240" t="s">
        <v>49</v>
      </c>
      <c r="C240" t="s">
        <v>202</v>
      </c>
      <c r="D240" t="s">
        <v>48</v>
      </c>
      <c r="E240" t="s">
        <v>203</v>
      </c>
      <c r="F240" t="s">
        <v>48</v>
      </c>
      <c r="G240" t="s">
        <v>84</v>
      </c>
      <c r="H240" t="s">
        <v>48</v>
      </c>
      <c r="I240" t="s">
        <v>48</v>
      </c>
      <c r="J240" t="s">
        <v>48</v>
      </c>
      <c r="K240" t="s">
        <v>217</v>
      </c>
      <c r="L240" s="22">
        <v>45166</v>
      </c>
      <c r="M240" s="25">
        <v>19</v>
      </c>
      <c r="N240">
        <v>20</v>
      </c>
      <c r="O240">
        <v>70</v>
      </c>
      <c r="P240">
        <v>67</v>
      </c>
      <c r="Q240">
        <v>1</v>
      </c>
      <c r="R240">
        <v>0</v>
      </c>
      <c r="S240">
        <v>0</v>
      </c>
      <c r="T240">
        <v>0</v>
      </c>
      <c r="U240" s="16">
        <v>0</v>
      </c>
      <c r="V240">
        <v>1500.5286000000001</v>
      </c>
      <c r="W240">
        <v>1472.2643</v>
      </c>
      <c r="X240">
        <v>1398.9729</v>
      </c>
      <c r="Y240" s="16">
        <v>1438.6774</v>
      </c>
      <c r="Z240" s="16">
        <v>1633.5437999999999</v>
      </c>
      <c r="AA240" s="16">
        <v>1934.4184</v>
      </c>
      <c r="AB240" s="16">
        <v>2745.7260000000001</v>
      </c>
      <c r="AC240" s="16">
        <v>3799.1457</v>
      </c>
      <c r="AD240" s="16">
        <v>4691.8310000000001</v>
      </c>
      <c r="AE240" s="16">
        <v>5118.5273999999999</v>
      </c>
      <c r="AF240" s="16">
        <v>5890.9189999999999</v>
      </c>
      <c r="AG240" s="16">
        <v>6318.0622000000003</v>
      </c>
      <c r="AH240" s="16">
        <v>6414.5442999999996</v>
      </c>
      <c r="AI240" s="16">
        <v>6421.6279999999997</v>
      </c>
      <c r="AJ240" s="16">
        <v>6451.9264999999996</v>
      </c>
      <c r="AK240" s="16">
        <v>6552.0136000000002</v>
      </c>
      <c r="AL240" s="16">
        <v>6697.7105000000001</v>
      </c>
      <c r="AM240" s="16">
        <v>7037.1797999999999</v>
      </c>
      <c r="AN240" s="16">
        <v>6052.9539000000004</v>
      </c>
      <c r="AO240" s="16">
        <v>6025.1118999999999</v>
      </c>
      <c r="AP240" s="16">
        <v>5735.2763000000004</v>
      </c>
      <c r="AQ240" s="16">
        <v>3523.8919999999998</v>
      </c>
      <c r="AR240" s="16">
        <v>2431.5682999999999</v>
      </c>
      <c r="AS240" s="16">
        <v>1716.9585</v>
      </c>
      <c r="AT240" s="16">
        <v>78.984375</v>
      </c>
      <c r="AU240" s="16">
        <v>77.390625</v>
      </c>
      <c r="AV240" s="16">
        <v>75.898437999999999</v>
      </c>
      <c r="AW240" s="16">
        <v>74.429687999999999</v>
      </c>
      <c r="AX240" s="16">
        <v>73.242187999999999</v>
      </c>
      <c r="AY240" s="16">
        <v>72.983051000000003</v>
      </c>
      <c r="AZ240" s="16">
        <v>73.5</v>
      </c>
      <c r="BA240" s="16">
        <v>72.491934999999998</v>
      </c>
      <c r="BB240" s="16">
        <v>73.943548000000007</v>
      </c>
      <c r="BC240" s="16">
        <v>74.572581</v>
      </c>
      <c r="BD240" s="16">
        <v>75.990385000000003</v>
      </c>
      <c r="BE240" s="16">
        <v>77.192307999999997</v>
      </c>
      <c r="BF240" s="16">
        <v>77.076922999999994</v>
      </c>
      <c r="BG240" s="16">
        <v>76.298246000000006</v>
      </c>
      <c r="BH240" s="16">
        <v>77.052632000000003</v>
      </c>
      <c r="BI240" s="16">
        <v>78.807017999999999</v>
      </c>
      <c r="BJ240" s="16">
        <v>78.692982000000001</v>
      </c>
      <c r="BK240" s="16">
        <v>78.104478</v>
      </c>
      <c r="BL240" s="16">
        <v>79.552239</v>
      </c>
      <c r="BM240" s="16">
        <v>80.686566999999997</v>
      </c>
      <c r="BN240" s="16">
        <v>81</v>
      </c>
      <c r="BO240" s="16">
        <v>81.0625</v>
      </c>
      <c r="BP240" s="16">
        <v>81.914062999999999</v>
      </c>
      <c r="BQ240" s="16">
        <v>81.804687999999999</v>
      </c>
      <c r="BR240" s="16">
        <v>-25.269159999999999</v>
      </c>
      <c r="BS240" s="16">
        <v>2.0413389999999998</v>
      </c>
      <c r="BT240" s="16">
        <v>115.22</v>
      </c>
      <c r="BU240" s="16">
        <v>115.5202</v>
      </c>
      <c r="BV240" s="16">
        <v>64.607780000000005</v>
      </c>
      <c r="BW240" s="16">
        <v>-17.404789999999998</v>
      </c>
      <c r="BX240" s="16">
        <v>-15.012689999999999</v>
      </c>
      <c r="BY240" s="16">
        <v>133.04159999999999</v>
      </c>
      <c r="BZ240" s="16">
        <v>-35.644869999999997</v>
      </c>
      <c r="CA240" s="16">
        <v>-154.6747</v>
      </c>
      <c r="CB240" s="16">
        <v>6.2602500000000001</v>
      </c>
      <c r="CC240" s="16">
        <v>-115.1099</v>
      </c>
      <c r="CD240" s="16">
        <v>22.249939999999999</v>
      </c>
      <c r="CE240" s="16">
        <v>175.34829999999999</v>
      </c>
      <c r="CF240" s="16">
        <v>163.4444</v>
      </c>
      <c r="CG240" s="16">
        <v>32.61495</v>
      </c>
      <c r="CH240" s="16">
        <v>37.089219999999997</v>
      </c>
      <c r="CI240" s="16">
        <v>3.264694</v>
      </c>
      <c r="CJ240" s="16">
        <v>1026.0440000000001</v>
      </c>
      <c r="CK240" s="16">
        <v>708.48590000000002</v>
      </c>
      <c r="CL240" s="16">
        <v>-296.50220000000002</v>
      </c>
      <c r="CM240" s="16">
        <v>-87.933779999999999</v>
      </c>
      <c r="CN240" s="16">
        <v>-14.845940000000001</v>
      </c>
      <c r="CO240" s="16">
        <v>90.995180000000005</v>
      </c>
      <c r="CP240" s="16">
        <v>583.52660000000003</v>
      </c>
      <c r="CQ240" s="16">
        <v>576.86689999999999</v>
      </c>
      <c r="CR240" s="16">
        <v>459.39980000000003</v>
      </c>
      <c r="CS240" s="16">
        <v>333.63459999999998</v>
      </c>
      <c r="CT240" s="16">
        <v>254.494</v>
      </c>
      <c r="CU240" s="16">
        <v>309.6687</v>
      </c>
      <c r="CV240" s="16">
        <v>374.51420000000002</v>
      </c>
      <c r="CW240" s="16">
        <v>695.75869999999998</v>
      </c>
      <c r="CX240" s="16">
        <v>778.26369999999997</v>
      </c>
      <c r="CY240" s="16">
        <v>1164.568</v>
      </c>
      <c r="CZ240" s="16">
        <v>860.38040000000001</v>
      </c>
      <c r="DA240" s="16">
        <v>650.98580000000004</v>
      </c>
      <c r="DB240" s="16">
        <v>558.79690000000005</v>
      </c>
      <c r="DC240" s="16">
        <v>999.28309999999999</v>
      </c>
      <c r="DD240" s="16">
        <v>1338.2360000000001</v>
      </c>
      <c r="DE240" s="16">
        <v>1765.8009999999999</v>
      </c>
      <c r="DF240" s="16">
        <v>2014.502</v>
      </c>
      <c r="DG240" s="16">
        <v>2715.7350000000001</v>
      </c>
      <c r="DH240" s="16">
        <v>2244.1030000000001</v>
      </c>
      <c r="DI240" s="16">
        <v>3920.683</v>
      </c>
      <c r="DJ240" s="16">
        <v>2295.163</v>
      </c>
      <c r="DK240" s="16">
        <v>552.65949999999998</v>
      </c>
      <c r="DL240" s="16">
        <v>135.69649999999999</v>
      </c>
      <c r="DM240" s="16">
        <v>277.76429999999999</v>
      </c>
      <c r="DN240" s="16"/>
      <c r="DO240" s="16"/>
      <c r="DP240" s="16">
        <v>70</v>
      </c>
      <c r="DQ240" s="16">
        <v>1.41</v>
      </c>
      <c r="DR240">
        <v>1.41</v>
      </c>
    </row>
    <row r="241" spans="1:122" hidden="1" x14ac:dyDescent="0.3">
      <c r="A241" t="str">
        <f t="shared" si="5"/>
        <v>Aggregator-CPOWER_Elect DO 1-9 Hour ($400)_45134_20-21</v>
      </c>
      <c r="B241" t="s">
        <v>49</v>
      </c>
      <c r="C241" t="s">
        <v>202</v>
      </c>
      <c r="D241" t="s">
        <v>48</v>
      </c>
      <c r="E241" t="s">
        <v>203</v>
      </c>
      <c r="F241" t="s">
        <v>48</v>
      </c>
      <c r="G241" t="s">
        <v>84</v>
      </c>
      <c r="H241" t="s">
        <v>48</v>
      </c>
      <c r="I241" t="s">
        <v>48</v>
      </c>
      <c r="J241" t="s">
        <v>48</v>
      </c>
      <c r="K241" t="s">
        <v>194</v>
      </c>
      <c r="L241" s="22">
        <v>45134</v>
      </c>
      <c r="M241" s="25">
        <v>20</v>
      </c>
      <c r="N241">
        <v>21</v>
      </c>
      <c r="O241">
        <v>51</v>
      </c>
      <c r="P241">
        <v>51</v>
      </c>
      <c r="Q241">
        <v>1</v>
      </c>
      <c r="R241">
        <v>0</v>
      </c>
      <c r="S241">
        <v>0</v>
      </c>
      <c r="T241">
        <v>0</v>
      </c>
      <c r="U241" s="16">
        <v>0</v>
      </c>
      <c r="V241">
        <v>5631.32</v>
      </c>
      <c r="W241">
        <v>5356.18</v>
      </c>
      <c r="X241">
        <v>5155.3599999999997</v>
      </c>
      <c r="Y241" s="16">
        <v>5336.42</v>
      </c>
      <c r="Z241" s="16">
        <v>5549.58</v>
      </c>
      <c r="AA241" s="16">
        <v>5695.7</v>
      </c>
      <c r="AB241" s="16">
        <v>5926.04</v>
      </c>
      <c r="AC241" s="16">
        <v>5902.48</v>
      </c>
      <c r="AD241" s="16">
        <v>6489.92</v>
      </c>
      <c r="AE241" s="16">
        <v>6723.48</v>
      </c>
      <c r="AF241" s="16">
        <v>7315.24</v>
      </c>
      <c r="AG241" s="16">
        <v>7879.82</v>
      </c>
      <c r="AH241" s="16">
        <v>8158.3</v>
      </c>
      <c r="AI241" s="16">
        <v>8131.56</v>
      </c>
      <c r="AJ241" s="16">
        <v>8127.38</v>
      </c>
      <c r="AK241" s="16">
        <v>8116.58</v>
      </c>
      <c r="AL241" s="16">
        <v>8662.58</v>
      </c>
      <c r="AM241" s="16">
        <v>8936.64</v>
      </c>
      <c r="AN241" s="16">
        <v>8934.3799999999992</v>
      </c>
      <c r="AO241" s="16">
        <v>7438.08</v>
      </c>
      <c r="AP241" s="16">
        <v>7575.96</v>
      </c>
      <c r="AQ241" s="16">
        <v>8342.44</v>
      </c>
      <c r="AR241" s="16">
        <v>6483.34</v>
      </c>
      <c r="AS241" s="16">
        <v>5834.58</v>
      </c>
      <c r="AT241" s="16">
        <v>75.583332999999996</v>
      </c>
      <c r="AU241" s="16">
        <v>75.901961</v>
      </c>
      <c r="AV241" s="16">
        <v>76.352941000000001</v>
      </c>
      <c r="AW241" s="16">
        <v>77.117647000000005</v>
      </c>
      <c r="AX241" s="16">
        <v>75.941175999999999</v>
      </c>
      <c r="AY241" s="16">
        <v>74.470588000000006</v>
      </c>
      <c r="AZ241" s="16">
        <v>72.960784000000004</v>
      </c>
      <c r="BA241" s="16">
        <v>72.529411999999994</v>
      </c>
      <c r="BB241" s="16">
        <v>72.431372999999994</v>
      </c>
      <c r="BC241" s="16">
        <v>72.019608000000005</v>
      </c>
      <c r="BD241" s="16">
        <v>71.431372999999994</v>
      </c>
      <c r="BE241" s="16">
        <v>71.862745000000004</v>
      </c>
      <c r="BF241" s="16">
        <v>71.431372999999994</v>
      </c>
      <c r="BG241" s="16">
        <v>72.098039</v>
      </c>
      <c r="BH241" s="16">
        <v>71.431372999999994</v>
      </c>
      <c r="BI241" s="16">
        <v>71.666667000000004</v>
      </c>
      <c r="BJ241" s="16">
        <v>71.313725000000005</v>
      </c>
      <c r="BK241" s="16">
        <v>71.490195999999997</v>
      </c>
      <c r="BL241" s="16">
        <v>72.529411999999994</v>
      </c>
      <c r="BM241" s="16">
        <v>73.029411999999994</v>
      </c>
      <c r="BN241" s="16">
        <v>73.352941000000001</v>
      </c>
      <c r="BO241" s="16">
        <v>72.980391999999995</v>
      </c>
      <c r="BP241" s="16">
        <v>73.104167000000004</v>
      </c>
      <c r="BQ241" s="16">
        <v>73.791667000000004</v>
      </c>
      <c r="BR241" s="16">
        <v>-96.289109999999994</v>
      </c>
      <c r="BS241" s="16">
        <v>-89.340999999999994</v>
      </c>
      <c r="BT241" s="16">
        <v>-28.77449</v>
      </c>
      <c r="BU241" s="16">
        <v>1.054233</v>
      </c>
      <c r="BV241" s="16">
        <v>4.7595539999999996</v>
      </c>
      <c r="BW241" s="16">
        <v>-82.045919999999995</v>
      </c>
      <c r="BX241" s="16">
        <v>-102.4027</v>
      </c>
      <c r="BY241" s="16">
        <v>-122.3526</v>
      </c>
      <c r="BZ241" s="16">
        <v>47.342669999999998</v>
      </c>
      <c r="CA241" s="16">
        <v>210.62559999999999</v>
      </c>
      <c r="CB241" s="16">
        <v>-80.636030000000005</v>
      </c>
      <c r="CC241" s="16">
        <v>-94.296419999999998</v>
      </c>
      <c r="CD241" s="16">
        <v>-19.287019999999998</v>
      </c>
      <c r="CE241" s="16">
        <v>160.3117</v>
      </c>
      <c r="CF241" s="16">
        <v>200.6884</v>
      </c>
      <c r="CG241" s="16">
        <v>252.77629999999999</v>
      </c>
      <c r="CH241" s="16">
        <v>-12.32169</v>
      </c>
      <c r="CI241" s="16">
        <v>13.26817</v>
      </c>
      <c r="CJ241" s="16">
        <v>202.41319999999999</v>
      </c>
      <c r="CK241" s="16">
        <v>1826.191</v>
      </c>
      <c r="CL241" s="16">
        <v>1481.6969999999999</v>
      </c>
      <c r="CM241" s="16">
        <v>168.96629999999999</v>
      </c>
      <c r="CN241" s="16">
        <v>-127.8698</v>
      </c>
      <c r="CO241" s="16">
        <v>-43.941809999999997</v>
      </c>
      <c r="CP241" s="16">
        <v>2027.3240000000001</v>
      </c>
      <c r="CQ241" s="16">
        <v>1454.5609999999999</v>
      </c>
      <c r="CR241" s="16">
        <v>1126.432</v>
      </c>
      <c r="CS241" s="16">
        <v>893.89649999999995</v>
      </c>
      <c r="CT241" s="16">
        <v>805.96939999999995</v>
      </c>
      <c r="CU241" s="16">
        <v>1036.922</v>
      </c>
      <c r="CV241" s="16">
        <v>1286.8040000000001</v>
      </c>
      <c r="CW241" s="16">
        <v>2069.3110000000001</v>
      </c>
      <c r="CX241" s="16">
        <v>2578.6619999999998</v>
      </c>
      <c r="CY241" s="16">
        <v>1912.712</v>
      </c>
      <c r="CZ241" s="16">
        <v>2386.855</v>
      </c>
      <c r="DA241" s="16">
        <v>1374.61</v>
      </c>
      <c r="DB241" s="16">
        <v>821.31590000000006</v>
      </c>
      <c r="DC241" s="16">
        <v>2506.3580000000002</v>
      </c>
      <c r="DD241" s="16">
        <v>2822.8969999999999</v>
      </c>
      <c r="DE241" s="16">
        <v>2516.5430000000001</v>
      </c>
      <c r="DF241" s="16">
        <v>4920.232</v>
      </c>
      <c r="DG241" s="16">
        <v>4463.7669999999998</v>
      </c>
      <c r="DH241" s="16">
        <v>3360.857</v>
      </c>
      <c r="DI241" s="16">
        <v>2474.4450000000002</v>
      </c>
      <c r="DJ241" s="16">
        <v>2580.6979999999999</v>
      </c>
      <c r="DK241" s="16">
        <v>855.96640000000002</v>
      </c>
      <c r="DL241" s="16">
        <v>305.69869999999997</v>
      </c>
      <c r="DM241" s="16">
        <v>463.91370000000001</v>
      </c>
      <c r="DN241" s="16"/>
      <c r="DO241" s="16"/>
      <c r="DP241" s="16">
        <v>51</v>
      </c>
      <c r="DQ241" s="16">
        <v>1.8049999999999999</v>
      </c>
      <c r="DR241">
        <v>1.8049999999999999</v>
      </c>
    </row>
    <row r="242" spans="1:122" hidden="1" x14ac:dyDescent="0.3">
      <c r="A242" t="str">
        <f t="shared" si="5"/>
        <v>Aggregator-CPOWER_Elect DO 1-9 Hour ($400)_45135_20-21</v>
      </c>
      <c r="B242" t="s">
        <v>49</v>
      </c>
      <c r="C242" t="s">
        <v>202</v>
      </c>
      <c r="D242" t="s">
        <v>48</v>
      </c>
      <c r="E242" t="s">
        <v>203</v>
      </c>
      <c r="F242" t="s">
        <v>48</v>
      </c>
      <c r="G242" t="s">
        <v>84</v>
      </c>
      <c r="H242" t="s">
        <v>48</v>
      </c>
      <c r="I242" t="s">
        <v>48</v>
      </c>
      <c r="J242" t="s">
        <v>48</v>
      </c>
      <c r="K242" t="s">
        <v>194</v>
      </c>
      <c r="L242" s="22">
        <v>45135</v>
      </c>
      <c r="M242" s="25">
        <v>20</v>
      </c>
      <c r="N242">
        <v>21</v>
      </c>
      <c r="O242">
        <v>51</v>
      </c>
      <c r="P242">
        <v>51</v>
      </c>
      <c r="Q242">
        <v>1</v>
      </c>
      <c r="R242">
        <v>0</v>
      </c>
      <c r="S242">
        <v>0</v>
      </c>
      <c r="T242">
        <v>0</v>
      </c>
      <c r="U242" s="16">
        <v>0</v>
      </c>
      <c r="V242">
        <v>5367.72</v>
      </c>
      <c r="W242">
        <v>5144.2</v>
      </c>
      <c r="X242">
        <v>5018.72</v>
      </c>
      <c r="Y242" s="16">
        <v>5239.4799999999996</v>
      </c>
      <c r="Z242" s="16">
        <v>5409</v>
      </c>
      <c r="AA242" s="16">
        <v>5568.8</v>
      </c>
      <c r="AB242" s="16">
        <v>6002.66</v>
      </c>
      <c r="AC242" s="16">
        <v>5928.62</v>
      </c>
      <c r="AD242" s="16">
        <v>6658.46</v>
      </c>
      <c r="AE242" s="16">
        <v>6539.5</v>
      </c>
      <c r="AF242" s="16">
        <v>6942.86</v>
      </c>
      <c r="AG242" s="16">
        <v>7216.58</v>
      </c>
      <c r="AH242" s="16">
        <v>7299.96</v>
      </c>
      <c r="AI242" s="16">
        <v>7339.2</v>
      </c>
      <c r="AJ242" s="16">
        <v>7402.34</v>
      </c>
      <c r="AK242" s="16">
        <v>7427.1</v>
      </c>
      <c r="AL242" s="16">
        <v>8017.76</v>
      </c>
      <c r="AM242" s="16">
        <v>8455.7000000000007</v>
      </c>
      <c r="AN242" s="16">
        <v>8877.4599999999991</v>
      </c>
      <c r="AO242" s="16">
        <v>7503.58</v>
      </c>
      <c r="AP242" s="16">
        <v>7562.82</v>
      </c>
      <c r="AQ242" s="16">
        <v>8049.34</v>
      </c>
      <c r="AR242" s="16">
        <v>6162.76</v>
      </c>
      <c r="AS242" s="16">
        <v>5571.76</v>
      </c>
      <c r="AT242" s="16">
        <v>72.892156999999997</v>
      </c>
      <c r="AU242" s="16">
        <v>73.911765000000003</v>
      </c>
      <c r="AV242" s="16">
        <v>74.274510000000006</v>
      </c>
      <c r="AW242" s="16">
        <v>73.313725000000005</v>
      </c>
      <c r="AX242" s="16">
        <v>72.66</v>
      </c>
      <c r="AY242" s="16">
        <v>71.739999999999995</v>
      </c>
      <c r="AZ242" s="16">
        <v>71.34</v>
      </c>
      <c r="BA242" s="16">
        <v>71.627450999999994</v>
      </c>
      <c r="BB242" s="16">
        <v>72.470588000000006</v>
      </c>
      <c r="BC242" s="16">
        <v>72.470588000000006</v>
      </c>
      <c r="BD242" s="16">
        <v>71.882352999999995</v>
      </c>
      <c r="BE242" s="16">
        <v>71.529411999999994</v>
      </c>
      <c r="BF242" s="16">
        <v>70.411765000000003</v>
      </c>
      <c r="BG242" s="16">
        <v>69.411765000000003</v>
      </c>
      <c r="BH242" s="16">
        <v>69.019608000000005</v>
      </c>
      <c r="BI242" s="16">
        <v>69.588234999999997</v>
      </c>
      <c r="BJ242" s="16">
        <v>69.401961</v>
      </c>
      <c r="BK242" s="16">
        <v>70.215686000000005</v>
      </c>
      <c r="BL242" s="16">
        <v>70.901961</v>
      </c>
      <c r="BM242" s="16">
        <v>71.098039</v>
      </c>
      <c r="BN242" s="16">
        <v>70.980391999999995</v>
      </c>
      <c r="BO242" s="16">
        <v>70.294117999999997</v>
      </c>
      <c r="BP242" s="16">
        <v>70.882352999999995</v>
      </c>
      <c r="BQ242" s="16">
        <v>71.509804000000003</v>
      </c>
      <c r="BR242" s="16">
        <v>-96.28913</v>
      </c>
      <c r="BS242" s="16">
        <v>-89.340999999999994</v>
      </c>
      <c r="BT242" s="16">
        <v>-28.77449</v>
      </c>
      <c r="BU242" s="16">
        <v>1.054238</v>
      </c>
      <c r="BV242" s="16">
        <v>4.7595549999999998</v>
      </c>
      <c r="BW242" s="16">
        <v>-82.04598</v>
      </c>
      <c r="BX242" s="16">
        <v>-102.40260000000001</v>
      </c>
      <c r="BY242" s="16">
        <v>-122.3527</v>
      </c>
      <c r="BZ242" s="16">
        <v>47.342579999999998</v>
      </c>
      <c r="CA242" s="16">
        <v>210.62549999999999</v>
      </c>
      <c r="CB242" s="16">
        <v>-80.636150000000001</v>
      </c>
      <c r="CC242" s="16">
        <v>-94.296360000000007</v>
      </c>
      <c r="CD242" s="16">
        <v>-19.286950000000001</v>
      </c>
      <c r="CE242" s="16">
        <v>160.31180000000001</v>
      </c>
      <c r="CF242" s="16">
        <v>200.6883</v>
      </c>
      <c r="CG242" s="16">
        <v>252.77619999999999</v>
      </c>
      <c r="CH242" s="16">
        <v>-12.321719999999999</v>
      </c>
      <c r="CI242" s="16">
        <v>13.26816</v>
      </c>
      <c r="CJ242" s="16">
        <v>202.41319999999999</v>
      </c>
      <c r="CK242" s="16">
        <v>1826.191</v>
      </c>
      <c r="CL242" s="16">
        <v>1481.6969999999999</v>
      </c>
      <c r="CM242" s="16">
        <v>168.96629999999999</v>
      </c>
      <c r="CN242" s="16">
        <v>-127.86969999999999</v>
      </c>
      <c r="CO242" s="16">
        <v>-43.941899999999997</v>
      </c>
      <c r="CP242" s="16">
        <v>1956.944</v>
      </c>
      <c r="CQ242" s="16">
        <v>1366.662</v>
      </c>
      <c r="CR242" s="16">
        <v>1062.242</v>
      </c>
      <c r="CS242" s="16">
        <v>843.2405</v>
      </c>
      <c r="CT242" s="16">
        <v>787.10580000000004</v>
      </c>
      <c r="CU242" s="16">
        <v>1029.577</v>
      </c>
      <c r="CV242" s="16">
        <v>1273.921</v>
      </c>
      <c r="CW242" s="16">
        <v>1995.5889999999999</v>
      </c>
      <c r="CX242" s="16">
        <v>2545.922</v>
      </c>
      <c r="CY242" s="16">
        <v>1948.3209999999999</v>
      </c>
      <c r="CZ242" s="16">
        <v>2199.154</v>
      </c>
      <c r="DA242" s="16">
        <v>1311.7760000000001</v>
      </c>
      <c r="DB242" s="16">
        <v>767.79449999999997</v>
      </c>
      <c r="DC242" s="16">
        <v>2411.7289999999998</v>
      </c>
      <c r="DD242" s="16">
        <v>2443.59</v>
      </c>
      <c r="DE242" s="16">
        <v>2539.873</v>
      </c>
      <c r="DF242" s="16">
        <v>5082.2060000000001</v>
      </c>
      <c r="DG242" s="16">
        <v>4273.2709999999997</v>
      </c>
      <c r="DH242" s="16">
        <v>3128.96</v>
      </c>
      <c r="DI242" s="16">
        <v>2290.1390000000001</v>
      </c>
      <c r="DJ242" s="16">
        <v>2712.6129999999998</v>
      </c>
      <c r="DK242" s="16">
        <v>797.78340000000003</v>
      </c>
      <c r="DL242" s="16">
        <v>294.67720000000003</v>
      </c>
      <c r="DM242" s="16">
        <v>434.9692</v>
      </c>
      <c r="DN242" s="16"/>
      <c r="DO242" s="16"/>
      <c r="DP242" s="16">
        <v>51</v>
      </c>
      <c r="DQ242" s="16">
        <v>1.8049999999999999</v>
      </c>
      <c r="DR242">
        <v>1.8049999999999999</v>
      </c>
    </row>
    <row r="243" spans="1:122" hidden="1" x14ac:dyDescent="0.3">
      <c r="A243" t="str">
        <f t="shared" si="5"/>
        <v>Aggregator-CPOWER_Elect DO 1-9 Hour ($400)_45153_19-21</v>
      </c>
      <c r="B243" t="s">
        <v>49</v>
      </c>
      <c r="C243" t="s">
        <v>202</v>
      </c>
      <c r="D243" t="s">
        <v>48</v>
      </c>
      <c r="E243" t="s">
        <v>203</v>
      </c>
      <c r="F243" t="s">
        <v>48</v>
      </c>
      <c r="G243" t="s">
        <v>84</v>
      </c>
      <c r="H243" t="s">
        <v>48</v>
      </c>
      <c r="I243" t="s">
        <v>48</v>
      </c>
      <c r="J243" t="s">
        <v>48</v>
      </c>
      <c r="K243" t="s">
        <v>194</v>
      </c>
      <c r="L243" s="22">
        <v>45153</v>
      </c>
      <c r="M243" s="25">
        <v>19</v>
      </c>
      <c r="N243">
        <v>21</v>
      </c>
      <c r="O243">
        <v>51</v>
      </c>
      <c r="P243">
        <v>51</v>
      </c>
      <c r="Q243">
        <v>1</v>
      </c>
      <c r="R243">
        <v>0</v>
      </c>
      <c r="S243">
        <v>0</v>
      </c>
      <c r="T243">
        <v>0</v>
      </c>
      <c r="U243" s="16">
        <v>0</v>
      </c>
      <c r="V243">
        <v>5247.24</v>
      </c>
      <c r="W243">
        <v>5138.3999999999996</v>
      </c>
      <c r="X243">
        <v>5023.7</v>
      </c>
      <c r="Y243" s="16">
        <v>5246.98</v>
      </c>
      <c r="Z243" s="16">
        <v>5416.42</v>
      </c>
      <c r="AA243" s="16">
        <v>5587.3</v>
      </c>
      <c r="AB243" s="16">
        <v>6003.72</v>
      </c>
      <c r="AC243" s="16">
        <v>5929.42</v>
      </c>
      <c r="AD243" s="16">
        <v>6560.76</v>
      </c>
      <c r="AE243" s="16">
        <v>6646.64</v>
      </c>
      <c r="AF243" s="16">
        <v>6937.96</v>
      </c>
      <c r="AG243" s="16">
        <v>7273.2</v>
      </c>
      <c r="AH243" s="16">
        <v>7608.86</v>
      </c>
      <c r="AI243" s="16">
        <v>7984.46</v>
      </c>
      <c r="AJ243" s="16">
        <v>8110.82</v>
      </c>
      <c r="AK243" s="16">
        <v>8355.7000000000007</v>
      </c>
      <c r="AL243" s="16">
        <v>8913.26</v>
      </c>
      <c r="AM243" s="16">
        <v>8868.9</v>
      </c>
      <c r="AN243" s="16">
        <v>7552.82</v>
      </c>
      <c r="AO243" s="16">
        <v>7907.5</v>
      </c>
      <c r="AP243" s="16">
        <v>7950.66</v>
      </c>
      <c r="AQ243" s="16">
        <v>8528.18</v>
      </c>
      <c r="AR243" s="16">
        <v>6765.1</v>
      </c>
      <c r="AS243" s="16">
        <v>6147.22</v>
      </c>
      <c r="AT243" s="16">
        <v>72.196078</v>
      </c>
      <c r="AU243" s="16">
        <v>73.392156999999997</v>
      </c>
      <c r="AV243" s="16">
        <v>74.686274999999995</v>
      </c>
      <c r="AW243" s="16">
        <v>74.666667000000004</v>
      </c>
      <c r="AX243" s="16">
        <v>75.215686000000005</v>
      </c>
      <c r="AY243" s="16">
        <v>75.078430999999995</v>
      </c>
      <c r="AZ243" s="16">
        <v>75.48</v>
      </c>
      <c r="BA243" s="16">
        <v>75.92</v>
      </c>
      <c r="BB243" s="16">
        <v>74.725489999999994</v>
      </c>
      <c r="BC243" s="16">
        <v>72.666667000000004</v>
      </c>
      <c r="BD243" s="16">
        <v>72.470588000000006</v>
      </c>
      <c r="BE243" s="16">
        <v>71.392156999999997</v>
      </c>
      <c r="BF243" s="16">
        <v>70.431372999999994</v>
      </c>
      <c r="BG243" s="16">
        <v>70.352941000000001</v>
      </c>
      <c r="BH243" s="16">
        <v>69.588234999999997</v>
      </c>
      <c r="BI243" s="16">
        <v>68.235293999999996</v>
      </c>
      <c r="BJ243" s="16">
        <v>68.176471000000006</v>
      </c>
      <c r="BK243" s="16">
        <v>68.176471000000006</v>
      </c>
      <c r="BL243" s="16">
        <v>67.823528999999994</v>
      </c>
      <c r="BM243" s="16">
        <v>68.333332999999996</v>
      </c>
      <c r="BN243" s="16">
        <v>68.549019999999999</v>
      </c>
      <c r="BO243" s="16">
        <v>69.392156999999997</v>
      </c>
      <c r="BP243" s="16">
        <v>70.274510000000006</v>
      </c>
      <c r="BQ243" s="16">
        <v>71.352941000000001</v>
      </c>
      <c r="BR243" s="16">
        <v>158.66149999999999</v>
      </c>
      <c r="BS243" s="16">
        <v>99.804720000000003</v>
      </c>
      <c r="BT243" s="16">
        <v>90.890889999999999</v>
      </c>
      <c r="BU243" s="16">
        <v>81.86018</v>
      </c>
      <c r="BV243" s="16">
        <v>67.847430000000003</v>
      </c>
      <c r="BW243" s="16">
        <v>-21.456969999999998</v>
      </c>
      <c r="BX243" s="16">
        <v>-42.247039999999998</v>
      </c>
      <c r="BY243" s="16">
        <v>11.66446</v>
      </c>
      <c r="BZ243" s="16">
        <v>-32.192079999999997</v>
      </c>
      <c r="CA243" s="16">
        <v>-3.9884249999999999</v>
      </c>
      <c r="CB243" s="16">
        <v>-37.95129</v>
      </c>
      <c r="CC243" s="16">
        <v>80.691119999999998</v>
      </c>
      <c r="CD243" s="16">
        <v>34.809780000000003</v>
      </c>
      <c r="CE243" s="16">
        <v>-102.14449999999999</v>
      </c>
      <c r="CF243" s="16">
        <v>-90.26952</v>
      </c>
      <c r="CG243" s="16">
        <v>-94.80659</v>
      </c>
      <c r="CH243" s="16">
        <v>-306.6542</v>
      </c>
      <c r="CI243" s="16">
        <v>145.6129</v>
      </c>
      <c r="CJ243" s="16">
        <v>1866.8430000000001</v>
      </c>
      <c r="CK243" s="16">
        <v>1658.383</v>
      </c>
      <c r="CL243" s="16">
        <v>1340.8219999999999</v>
      </c>
      <c r="CM243" s="16">
        <v>144.64580000000001</v>
      </c>
      <c r="CN243" s="16">
        <v>-119.1143</v>
      </c>
      <c r="CO243" s="16">
        <v>-45.257420000000003</v>
      </c>
      <c r="CP243" s="16">
        <v>354.61869999999999</v>
      </c>
      <c r="CQ243" s="16">
        <v>332.80579999999998</v>
      </c>
      <c r="CR243" s="16">
        <v>293.31040000000002</v>
      </c>
      <c r="CS243" s="16">
        <v>236.57980000000001</v>
      </c>
      <c r="CT243" s="16">
        <v>205.4949</v>
      </c>
      <c r="CU243" s="16">
        <v>152.24010000000001</v>
      </c>
      <c r="CV243" s="16">
        <v>227.43190000000001</v>
      </c>
      <c r="CW243" s="16">
        <v>398.07569999999998</v>
      </c>
      <c r="CX243" s="16">
        <v>412.54230000000001</v>
      </c>
      <c r="CY243" s="16">
        <v>569.33780000000002</v>
      </c>
      <c r="CZ243" s="16">
        <v>339.36219999999997</v>
      </c>
      <c r="DA243" s="16">
        <v>195.52869999999999</v>
      </c>
      <c r="DB243" s="16">
        <v>200.48570000000001</v>
      </c>
      <c r="DC243" s="16">
        <v>292.95740000000001</v>
      </c>
      <c r="DD243" s="16">
        <v>595.63210000000004</v>
      </c>
      <c r="DE243" s="16">
        <v>1434.85</v>
      </c>
      <c r="DF243" s="16">
        <v>1668.914</v>
      </c>
      <c r="DG243" s="16">
        <v>1192.171</v>
      </c>
      <c r="DH243" s="16">
        <v>749.01490000000001</v>
      </c>
      <c r="DI243" s="16">
        <v>661.12980000000005</v>
      </c>
      <c r="DJ243" s="16">
        <v>539.26750000000004</v>
      </c>
      <c r="DK243" s="16">
        <v>225.47790000000001</v>
      </c>
      <c r="DL243" s="16">
        <v>85.128349999999998</v>
      </c>
      <c r="DM243" s="16">
        <v>132.39930000000001</v>
      </c>
      <c r="DN243" s="16"/>
      <c r="DO243" s="16"/>
      <c r="DP243" s="16">
        <v>51</v>
      </c>
      <c r="DQ243" s="16">
        <v>1.8049999999999999</v>
      </c>
      <c r="DR243">
        <v>1.8049999999999999</v>
      </c>
    </row>
    <row r="244" spans="1:122" hidden="1" x14ac:dyDescent="0.3">
      <c r="A244" t="str">
        <f t="shared" si="5"/>
        <v>Aggregator-CPOWER_Elect DO 1-9 Hour ($400)_45154_18-21</v>
      </c>
      <c r="B244" t="s">
        <v>49</v>
      </c>
      <c r="C244" t="s">
        <v>202</v>
      </c>
      <c r="D244" t="s">
        <v>48</v>
      </c>
      <c r="E244" t="s">
        <v>203</v>
      </c>
      <c r="F244" t="s">
        <v>48</v>
      </c>
      <c r="G244" t="s">
        <v>84</v>
      </c>
      <c r="H244" t="s">
        <v>48</v>
      </c>
      <c r="I244" t="s">
        <v>48</v>
      </c>
      <c r="J244" t="s">
        <v>48</v>
      </c>
      <c r="K244" t="s">
        <v>194</v>
      </c>
      <c r="L244" s="22">
        <v>45154</v>
      </c>
      <c r="M244" s="25">
        <v>18</v>
      </c>
      <c r="N244">
        <v>21</v>
      </c>
      <c r="O244">
        <v>51</v>
      </c>
      <c r="P244">
        <v>51</v>
      </c>
      <c r="Q244">
        <v>1</v>
      </c>
      <c r="R244">
        <v>0</v>
      </c>
      <c r="S244">
        <v>0</v>
      </c>
      <c r="T244">
        <v>0</v>
      </c>
      <c r="U244" s="16">
        <v>0</v>
      </c>
      <c r="V244">
        <v>5742.02</v>
      </c>
      <c r="W244">
        <v>5392</v>
      </c>
      <c r="X244">
        <v>5223.3</v>
      </c>
      <c r="Y244" s="16">
        <v>5522.78</v>
      </c>
      <c r="Z244" s="16">
        <v>5742.12</v>
      </c>
      <c r="AA244" s="16">
        <v>5768.6</v>
      </c>
      <c r="AB244" s="16">
        <v>6193.28</v>
      </c>
      <c r="AC244" s="16">
        <v>6030.76</v>
      </c>
      <c r="AD244" s="16">
        <v>6578.1</v>
      </c>
      <c r="AE244" s="16">
        <v>6994.28</v>
      </c>
      <c r="AF244" s="16">
        <v>7458.1</v>
      </c>
      <c r="AG244" s="16">
        <v>7895.4</v>
      </c>
      <c r="AH244" s="16">
        <v>8151.94</v>
      </c>
      <c r="AI244" s="16">
        <v>8392.2000000000007</v>
      </c>
      <c r="AJ244" s="16">
        <v>8506.6200000000008</v>
      </c>
      <c r="AK244" s="16">
        <v>9012.8799999999992</v>
      </c>
      <c r="AL244" s="16">
        <v>9092.58</v>
      </c>
      <c r="AM244" s="16">
        <v>7470.06</v>
      </c>
      <c r="AN244" s="16">
        <v>7915.88</v>
      </c>
      <c r="AO244" s="16">
        <v>8390.4</v>
      </c>
      <c r="AP244" s="16">
        <v>8138.96</v>
      </c>
      <c r="AQ244" s="16">
        <v>8661.14</v>
      </c>
      <c r="AR244" s="16">
        <v>6882.9</v>
      </c>
      <c r="AS244" s="16">
        <v>6172.78</v>
      </c>
      <c r="AT244" s="16">
        <v>74.852941000000001</v>
      </c>
      <c r="AU244" s="16">
        <v>77.696078</v>
      </c>
      <c r="AV244" s="16">
        <v>78.431372999999994</v>
      </c>
      <c r="AW244" s="16">
        <v>78.372549000000006</v>
      </c>
      <c r="AX244" s="16">
        <v>79.078430999999995</v>
      </c>
      <c r="AY244" s="16">
        <v>78.705882000000003</v>
      </c>
      <c r="AZ244" s="16">
        <v>79.372549000000006</v>
      </c>
      <c r="BA244" s="16">
        <v>78.862745000000004</v>
      </c>
      <c r="BB244" s="16">
        <v>76.372549000000006</v>
      </c>
      <c r="BC244" s="16">
        <v>75.254902000000001</v>
      </c>
      <c r="BD244" s="16">
        <v>73.862745000000004</v>
      </c>
      <c r="BE244" s="16">
        <v>73.568627000000006</v>
      </c>
      <c r="BF244" s="16">
        <v>72.705882000000003</v>
      </c>
      <c r="BG244" s="16">
        <v>72.25</v>
      </c>
      <c r="BH244" s="16">
        <v>71.202381000000003</v>
      </c>
      <c r="BI244" s="16">
        <v>69.862745000000004</v>
      </c>
      <c r="BJ244" s="16">
        <v>69.261904999999999</v>
      </c>
      <c r="BK244" s="16">
        <v>69.368420999999998</v>
      </c>
      <c r="BL244" s="16">
        <v>69.276595999999998</v>
      </c>
      <c r="BM244" s="16">
        <v>70.058824000000001</v>
      </c>
      <c r="BN244" s="16">
        <v>70.686274999999995</v>
      </c>
      <c r="BO244" s="16">
        <v>71.960784000000004</v>
      </c>
      <c r="BP244" s="16">
        <v>73.294117999999997</v>
      </c>
      <c r="BQ244" s="16">
        <v>74.803922</v>
      </c>
      <c r="BR244" s="16">
        <v>-125.0022</v>
      </c>
      <c r="BS244" s="16">
        <v>52.220329999999997</v>
      </c>
      <c r="BT244" s="16">
        <v>82.234120000000004</v>
      </c>
      <c r="BU244" s="16">
        <v>-15.35384</v>
      </c>
      <c r="BV244" s="16">
        <v>-47.583710000000004</v>
      </c>
      <c r="BW244" s="16">
        <v>12.06371</v>
      </c>
      <c r="BX244" s="16">
        <v>-24.654060000000001</v>
      </c>
      <c r="BY244" s="16">
        <v>18.89866</v>
      </c>
      <c r="BZ244" s="16">
        <v>129.4256</v>
      </c>
      <c r="CA244" s="16">
        <v>-33.837519999999998</v>
      </c>
      <c r="CB244" s="16">
        <v>-71.225430000000003</v>
      </c>
      <c r="CC244" s="16">
        <v>43.010179999999998</v>
      </c>
      <c r="CD244" s="16">
        <v>41.330249999999999</v>
      </c>
      <c r="CE244" s="16">
        <v>3.3045689999999999</v>
      </c>
      <c r="CF244" s="16">
        <v>23.37257</v>
      </c>
      <c r="CG244" s="16">
        <v>-265.85199999999998</v>
      </c>
      <c r="CH244" s="16">
        <v>-18.498449999999998</v>
      </c>
      <c r="CI244" s="16">
        <v>2024.9359999999999</v>
      </c>
      <c r="CJ244" s="16">
        <v>1929.2429999999999</v>
      </c>
      <c r="CK244" s="16">
        <v>1551.319</v>
      </c>
      <c r="CL244" s="16">
        <v>1475.491</v>
      </c>
      <c r="CM244" s="16">
        <v>231.4787</v>
      </c>
      <c r="CN244" s="16">
        <v>-170.8518</v>
      </c>
      <c r="CO244" s="16">
        <v>-59.00403</v>
      </c>
      <c r="CP244" s="16">
        <v>386.6902</v>
      </c>
      <c r="CQ244" s="16">
        <v>397.22160000000002</v>
      </c>
      <c r="CR244" s="16">
        <v>298.7226</v>
      </c>
      <c r="CS244" s="16">
        <v>233.55260000000001</v>
      </c>
      <c r="CT244" s="16">
        <v>208.2903</v>
      </c>
      <c r="CU244" s="16">
        <v>156.54079999999999</v>
      </c>
      <c r="CV244" s="16">
        <v>220.52770000000001</v>
      </c>
      <c r="CW244" s="16">
        <v>393.3177</v>
      </c>
      <c r="CX244" s="16">
        <v>391.6053</v>
      </c>
      <c r="CY244" s="16">
        <v>848.88760000000002</v>
      </c>
      <c r="CZ244" s="16">
        <v>546.72069999999997</v>
      </c>
      <c r="DA244" s="16">
        <v>571.06449999999995</v>
      </c>
      <c r="DB244" s="16">
        <v>201.22919999999999</v>
      </c>
      <c r="DC244" s="16">
        <v>271.44760000000002</v>
      </c>
      <c r="DD244" s="16">
        <v>557.09559999999999</v>
      </c>
      <c r="DE244" s="16">
        <v>1477.5840000000001</v>
      </c>
      <c r="DF244" s="16">
        <v>1652.807</v>
      </c>
      <c r="DG244" s="16">
        <v>1166.2239999999999</v>
      </c>
      <c r="DH244" s="16">
        <v>778.28250000000003</v>
      </c>
      <c r="DI244" s="16">
        <v>704.38279999999997</v>
      </c>
      <c r="DJ244" s="16">
        <v>544.96979999999996</v>
      </c>
      <c r="DK244" s="16">
        <v>282.3947</v>
      </c>
      <c r="DL244" s="16">
        <v>92.511979999999994</v>
      </c>
      <c r="DM244" s="16">
        <v>139.88409999999999</v>
      </c>
      <c r="DN244" s="16"/>
      <c r="DO244" s="16"/>
      <c r="DP244" s="16">
        <v>51</v>
      </c>
      <c r="DQ244" s="16">
        <v>1.8049999999999999</v>
      </c>
      <c r="DR244">
        <v>1.8049999999999999</v>
      </c>
    </row>
    <row r="245" spans="1:122" hidden="1" x14ac:dyDescent="0.3">
      <c r="A245" t="str">
        <f t="shared" si="5"/>
        <v>Aggregator-CPOWER_Elect DO 1-9 Hour ($400)_45166_19-20</v>
      </c>
      <c r="B245" t="s">
        <v>49</v>
      </c>
      <c r="C245" t="s">
        <v>202</v>
      </c>
      <c r="D245" t="s">
        <v>48</v>
      </c>
      <c r="E245" t="s">
        <v>203</v>
      </c>
      <c r="F245" t="s">
        <v>48</v>
      </c>
      <c r="G245" t="s">
        <v>84</v>
      </c>
      <c r="H245" t="s">
        <v>48</v>
      </c>
      <c r="I245" t="s">
        <v>48</v>
      </c>
      <c r="J245" t="s">
        <v>48</v>
      </c>
      <c r="K245" t="s">
        <v>194</v>
      </c>
      <c r="L245" s="22">
        <v>45166</v>
      </c>
      <c r="M245" s="25">
        <v>19</v>
      </c>
      <c r="N245">
        <v>20</v>
      </c>
      <c r="O245">
        <v>51</v>
      </c>
      <c r="P245">
        <v>51</v>
      </c>
      <c r="Q245">
        <v>1</v>
      </c>
      <c r="R245">
        <v>0</v>
      </c>
      <c r="S245">
        <v>0</v>
      </c>
      <c r="T245">
        <v>0</v>
      </c>
      <c r="U245" s="16">
        <v>0</v>
      </c>
      <c r="V245">
        <v>5139.34</v>
      </c>
      <c r="W245">
        <v>5016.9399999999996</v>
      </c>
      <c r="X245">
        <v>4899.24</v>
      </c>
      <c r="Y245" s="16">
        <v>5113</v>
      </c>
      <c r="Z245" s="16">
        <v>5232</v>
      </c>
      <c r="AA245" s="16">
        <v>5457.54</v>
      </c>
      <c r="AB245" s="16">
        <v>5890.76</v>
      </c>
      <c r="AC245" s="16">
        <v>5784</v>
      </c>
      <c r="AD245" s="16">
        <v>6553.12</v>
      </c>
      <c r="AE245" s="16">
        <v>6961.34</v>
      </c>
      <c r="AF245" s="16">
        <v>7747.22</v>
      </c>
      <c r="AG245" s="16">
        <v>8413.2199999999993</v>
      </c>
      <c r="AH245" s="16">
        <v>8583.44</v>
      </c>
      <c r="AI245" s="16">
        <v>8828.6</v>
      </c>
      <c r="AJ245" s="16">
        <v>8952.32</v>
      </c>
      <c r="AK245" s="16">
        <v>8905.9</v>
      </c>
      <c r="AL245" s="16">
        <v>9123.86</v>
      </c>
      <c r="AM245" s="16">
        <v>9566.7199999999993</v>
      </c>
      <c r="AN245" s="16">
        <v>8021.2</v>
      </c>
      <c r="AO245" s="16">
        <v>8216.08</v>
      </c>
      <c r="AP245" s="16">
        <v>9248.44</v>
      </c>
      <c r="AQ245" s="16">
        <v>8927.02</v>
      </c>
      <c r="AR245" s="16">
        <v>6568.6</v>
      </c>
      <c r="AS245" s="16">
        <v>5964.32</v>
      </c>
      <c r="AT245" s="16">
        <v>78.204082</v>
      </c>
      <c r="AU245" s="16">
        <v>76.663264999999996</v>
      </c>
      <c r="AV245" s="16">
        <v>75.010204000000002</v>
      </c>
      <c r="AW245" s="16">
        <v>73.581632999999997</v>
      </c>
      <c r="AX245" s="16">
        <v>72.520408000000003</v>
      </c>
      <c r="AY245" s="16">
        <v>72</v>
      </c>
      <c r="AZ245" s="16">
        <v>72.56</v>
      </c>
      <c r="BA245" s="16">
        <v>71.66</v>
      </c>
      <c r="BB245" s="16">
        <v>73.319999999999993</v>
      </c>
      <c r="BC245" s="16">
        <v>74.14</v>
      </c>
      <c r="BD245" s="16">
        <v>75.560975999999997</v>
      </c>
      <c r="BE245" s="16">
        <v>77.024389999999997</v>
      </c>
      <c r="BF245" s="16">
        <v>77.268293</v>
      </c>
      <c r="BG245" s="16">
        <v>77.547618999999997</v>
      </c>
      <c r="BH245" s="16">
        <v>77.952381000000003</v>
      </c>
      <c r="BI245" s="16">
        <v>79.238095000000001</v>
      </c>
      <c r="BJ245" s="16">
        <v>78.833332999999996</v>
      </c>
      <c r="BK245" s="16">
        <v>78.196078</v>
      </c>
      <c r="BL245" s="16">
        <v>79.784313999999995</v>
      </c>
      <c r="BM245" s="16">
        <v>80.941175999999999</v>
      </c>
      <c r="BN245" s="16">
        <v>80.816327000000001</v>
      </c>
      <c r="BO245" s="16">
        <v>81.122449000000003</v>
      </c>
      <c r="BP245" s="16">
        <v>81.724490000000003</v>
      </c>
      <c r="BQ245" s="16">
        <v>81.540816000000007</v>
      </c>
      <c r="BR245" s="16">
        <v>209.58430000000001</v>
      </c>
      <c r="BS245" s="16">
        <v>190.34379999999999</v>
      </c>
      <c r="BT245" s="16">
        <v>175.18389999999999</v>
      </c>
      <c r="BU245" s="16">
        <v>126.5275</v>
      </c>
      <c r="BV245" s="16">
        <v>217.85810000000001</v>
      </c>
      <c r="BW245" s="16">
        <v>82.734790000000004</v>
      </c>
      <c r="BX245" s="16">
        <v>-36.885890000000003</v>
      </c>
      <c r="BY245" s="16">
        <v>-29.25339</v>
      </c>
      <c r="BZ245" s="16">
        <v>-31.294119999999999</v>
      </c>
      <c r="CA245" s="16">
        <v>-111.48009999999999</v>
      </c>
      <c r="CB245" s="16">
        <v>-121.1602</v>
      </c>
      <c r="CC245" s="16">
        <v>-98.991860000000003</v>
      </c>
      <c r="CD245" s="16">
        <v>87.865989999999996</v>
      </c>
      <c r="CE245" s="16">
        <v>193.32660000000001</v>
      </c>
      <c r="CF245" s="16">
        <v>161.7013</v>
      </c>
      <c r="CG245" s="16">
        <v>339.94139999999999</v>
      </c>
      <c r="CH245" s="16">
        <v>323.1542</v>
      </c>
      <c r="CI245" s="16">
        <v>261.31270000000001</v>
      </c>
      <c r="CJ245" s="16">
        <v>1900.6669999999999</v>
      </c>
      <c r="CK245" s="16">
        <v>1709.3340000000001</v>
      </c>
      <c r="CL245" s="16">
        <v>415.19540000000001</v>
      </c>
      <c r="CM245" s="16">
        <v>-49.721969999999999</v>
      </c>
      <c r="CN245" s="16">
        <v>28.522919999999999</v>
      </c>
      <c r="CO245" s="16">
        <v>22.06795</v>
      </c>
      <c r="CP245" s="16">
        <v>489.77910000000003</v>
      </c>
      <c r="CQ245" s="16">
        <v>491.38749999999999</v>
      </c>
      <c r="CR245" s="16">
        <v>470.45659999999998</v>
      </c>
      <c r="CS245" s="16">
        <v>299.4323</v>
      </c>
      <c r="CT245" s="16">
        <v>256.24369999999999</v>
      </c>
      <c r="CU245" s="16">
        <v>180.10900000000001</v>
      </c>
      <c r="CV245" s="16">
        <v>262.17059999999998</v>
      </c>
      <c r="CW245" s="16">
        <v>521.39729999999997</v>
      </c>
      <c r="CX245" s="16">
        <v>665.44640000000004</v>
      </c>
      <c r="CY245" s="16">
        <v>1141.751</v>
      </c>
      <c r="CZ245" s="16">
        <v>673.06590000000006</v>
      </c>
      <c r="DA245" s="16">
        <v>350.53539999999998</v>
      </c>
      <c r="DB245" s="16">
        <v>260.4085</v>
      </c>
      <c r="DC245" s="16">
        <v>397.18830000000003</v>
      </c>
      <c r="DD245" s="16">
        <v>1046.9680000000001</v>
      </c>
      <c r="DE245" s="16">
        <v>1678.4179999999999</v>
      </c>
      <c r="DF245" s="16">
        <v>1955.921</v>
      </c>
      <c r="DG245" s="16">
        <v>1998.6179999999999</v>
      </c>
      <c r="DH245" s="16">
        <v>1175.2560000000001</v>
      </c>
      <c r="DI245" s="16">
        <v>1055.521</v>
      </c>
      <c r="DJ245" s="16">
        <v>934.48019999999997</v>
      </c>
      <c r="DK245" s="16">
        <v>521.19219999999996</v>
      </c>
      <c r="DL245" s="16">
        <v>167.32929999999999</v>
      </c>
      <c r="DM245" s="16">
        <v>243.62909999999999</v>
      </c>
      <c r="DN245" s="16"/>
      <c r="DO245" s="16"/>
      <c r="DP245" s="16">
        <v>51</v>
      </c>
      <c r="DQ245" s="16">
        <v>1.8049999999999999</v>
      </c>
      <c r="DR245">
        <v>1.8049999999999999</v>
      </c>
    </row>
    <row r="246" spans="1:122" x14ac:dyDescent="0.3">
      <c r="A246" t="str">
        <f t="shared" si="5"/>
        <v>Aggregator-ENEL X NORTH AMERICA_Elect DA 1-9 Hour ($600)_45153_18-19</v>
      </c>
      <c r="B246" t="s">
        <v>49</v>
      </c>
      <c r="C246" t="s">
        <v>205</v>
      </c>
      <c r="D246" t="s">
        <v>48</v>
      </c>
      <c r="E246" t="s">
        <v>206</v>
      </c>
      <c r="F246" t="s">
        <v>48</v>
      </c>
      <c r="G246" t="s">
        <v>84</v>
      </c>
      <c r="H246" t="s">
        <v>48</v>
      </c>
      <c r="I246" t="s">
        <v>48</v>
      </c>
      <c r="J246" t="s">
        <v>48</v>
      </c>
      <c r="K246" t="s">
        <v>195</v>
      </c>
      <c r="L246" s="22">
        <v>45153</v>
      </c>
      <c r="M246" s="25">
        <v>18</v>
      </c>
      <c r="N246">
        <v>19</v>
      </c>
      <c r="Q246">
        <v>1</v>
      </c>
      <c r="R246">
        <v>1</v>
      </c>
      <c r="S246">
        <v>0</v>
      </c>
      <c r="T246">
        <v>1</v>
      </c>
      <c r="U246" s="16">
        <v>0</v>
      </c>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v>68</v>
      </c>
      <c r="AU246" s="16">
        <v>67.666667000000004</v>
      </c>
      <c r="AV246" s="16">
        <v>67.666667000000004</v>
      </c>
      <c r="AW246" s="16">
        <v>68</v>
      </c>
      <c r="AX246" s="16">
        <v>68.666667000000004</v>
      </c>
      <c r="AY246" s="16">
        <v>70</v>
      </c>
      <c r="AZ246" s="16">
        <v>72</v>
      </c>
      <c r="BA246" s="16">
        <v>74.666667000000004</v>
      </c>
      <c r="BB246" s="16">
        <v>76</v>
      </c>
      <c r="BC246" s="16">
        <v>75.666667000000004</v>
      </c>
      <c r="BD246" s="16">
        <v>75.333332999999996</v>
      </c>
      <c r="BE246" s="16">
        <v>74</v>
      </c>
      <c r="BF246" s="16">
        <v>72.333332999999996</v>
      </c>
      <c r="BG246" s="16">
        <v>72.666667000000004</v>
      </c>
      <c r="BH246" s="16">
        <v>70.666667000000004</v>
      </c>
      <c r="BI246" s="16">
        <v>69.333332999999996</v>
      </c>
      <c r="BJ246" s="16">
        <v>69.333332999999996</v>
      </c>
      <c r="BK246" s="16">
        <v>69.333332999999996</v>
      </c>
      <c r="BL246" s="16">
        <v>68.666667000000004</v>
      </c>
      <c r="BM246" s="16">
        <v>68.333332999999996</v>
      </c>
      <c r="BN246" s="16">
        <v>69</v>
      </c>
      <c r="BO246" s="16">
        <v>68.333332999999996</v>
      </c>
      <c r="BP246" s="16">
        <v>68</v>
      </c>
      <c r="BQ246" s="16">
        <v>68</v>
      </c>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row>
    <row r="247" spans="1:122" x14ac:dyDescent="0.3">
      <c r="A247" t="str">
        <f t="shared" si="5"/>
        <v>Aggregator-ENEL X NORTH AMERICA_Elect DA 1-9 Hour ($600)_45154_18-21</v>
      </c>
      <c r="B247" t="s">
        <v>49</v>
      </c>
      <c r="C247" t="s">
        <v>205</v>
      </c>
      <c r="D247" t="s">
        <v>48</v>
      </c>
      <c r="E247" t="s">
        <v>206</v>
      </c>
      <c r="F247" t="s">
        <v>48</v>
      </c>
      <c r="G247" t="s">
        <v>84</v>
      </c>
      <c r="H247" t="s">
        <v>48</v>
      </c>
      <c r="I247" t="s">
        <v>48</v>
      </c>
      <c r="J247" t="s">
        <v>48</v>
      </c>
      <c r="K247" t="s">
        <v>195</v>
      </c>
      <c r="L247" s="22">
        <v>45154</v>
      </c>
      <c r="M247" s="25">
        <v>18</v>
      </c>
      <c r="N247">
        <v>21</v>
      </c>
      <c r="Q247">
        <v>1</v>
      </c>
      <c r="R247">
        <v>1</v>
      </c>
      <c r="S247">
        <v>0</v>
      </c>
      <c r="T247">
        <v>1</v>
      </c>
      <c r="U247" s="16">
        <v>0</v>
      </c>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v>68.666667000000004</v>
      </c>
      <c r="AU247" s="16">
        <v>68.666667000000004</v>
      </c>
      <c r="AV247" s="16">
        <v>68.666667000000004</v>
      </c>
      <c r="AW247" s="16">
        <v>70</v>
      </c>
      <c r="AX247" s="16">
        <v>74</v>
      </c>
      <c r="AY247" s="16">
        <v>75</v>
      </c>
      <c r="AZ247" s="16">
        <v>76.333332999999996</v>
      </c>
      <c r="BA247" s="16">
        <v>78.333332999999996</v>
      </c>
      <c r="BB247" s="16">
        <v>77</v>
      </c>
      <c r="BC247" s="16">
        <v>78.333332999999996</v>
      </c>
      <c r="BD247" s="16">
        <v>75.333332999999996</v>
      </c>
      <c r="BE247" s="16">
        <v>75.5</v>
      </c>
      <c r="BF247" s="16">
        <v>76.666667000000004</v>
      </c>
      <c r="BG247" s="16">
        <v>73.333332999999996</v>
      </c>
      <c r="BH247" s="16">
        <v>71.666667000000004</v>
      </c>
      <c r="BI247" s="16">
        <v>71</v>
      </c>
      <c r="BJ247" s="16">
        <v>70</v>
      </c>
      <c r="BK247" s="16"/>
      <c r="BL247" s="16">
        <v>69</v>
      </c>
      <c r="BM247" s="16">
        <v>69.333332999999996</v>
      </c>
      <c r="BN247" s="16">
        <v>69.333332999999996</v>
      </c>
      <c r="BO247" s="16">
        <v>69.333332999999996</v>
      </c>
      <c r="BP247" s="16">
        <v>69</v>
      </c>
      <c r="BQ247" s="16">
        <v>69</v>
      </c>
      <c r="BR247" s="16"/>
      <c r="BS247" s="16"/>
      <c r="BT247" s="16"/>
      <c r="BU247" s="16"/>
      <c r="BV247" s="16"/>
      <c r="BW247" s="16"/>
      <c r="BX247" s="16"/>
      <c r="BY247" s="16"/>
      <c r="BZ247" s="16"/>
      <c r="CA247" s="16"/>
      <c r="CB247" s="16"/>
      <c r="CC247" s="16"/>
      <c r="CD247" s="16"/>
      <c r="CE247" s="16"/>
      <c r="CF247" s="16"/>
      <c r="CG247" s="16"/>
      <c r="CH247" s="16"/>
      <c r="CI247" s="16"/>
      <c r="CJ247" s="16"/>
      <c r="CK247" s="16"/>
      <c r="CL247" s="16"/>
      <c r="CM247" s="16"/>
      <c r="CN247" s="16"/>
      <c r="CO247" s="16"/>
      <c r="CP247" s="16"/>
      <c r="CQ247" s="16"/>
      <c r="CR247" s="16"/>
      <c r="CS247" s="16"/>
      <c r="CT247" s="16"/>
      <c r="CU247" s="16"/>
      <c r="CV247" s="16"/>
      <c r="CW247" s="16"/>
      <c r="CX247" s="16"/>
      <c r="CY247" s="16"/>
      <c r="CZ247" s="16"/>
      <c r="DA247" s="16"/>
      <c r="DB247" s="16"/>
      <c r="DC247" s="16"/>
      <c r="DD247" s="16"/>
      <c r="DE247" s="16"/>
      <c r="DF247" s="16"/>
      <c r="DG247" s="16"/>
      <c r="DH247" s="16"/>
      <c r="DI247" s="16"/>
      <c r="DJ247" s="16"/>
      <c r="DK247" s="16"/>
      <c r="DL247" s="16"/>
      <c r="DM247" s="16"/>
      <c r="DN247" s="16"/>
      <c r="DO247" s="16"/>
      <c r="DP247" s="16"/>
      <c r="DQ247" s="16"/>
    </row>
    <row r="248" spans="1:122" x14ac:dyDescent="0.3">
      <c r="A248" t="str">
        <f t="shared" si="5"/>
        <v>Aggregator-ENERSPONSE_Elect DA 1-9 Hour ($600)_45153_18-19</v>
      </c>
      <c r="B248" t="s">
        <v>49</v>
      </c>
      <c r="C248" t="s">
        <v>207</v>
      </c>
      <c r="D248" t="s">
        <v>48</v>
      </c>
      <c r="E248" t="s">
        <v>208</v>
      </c>
      <c r="F248" t="s">
        <v>48</v>
      </c>
      <c r="G248" t="s">
        <v>84</v>
      </c>
      <c r="H248" t="s">
        <v>48</v>
      </c>
      <c r="I248" t="s">
        <v>48</v>
      </c>
      <c r="J248" t="s">
        <v>48</v>
      </c>
      <c r="K248" t="s">
        <v>195</v>
      </c>
      <c r="L248" s="22">
        <v>45153</v>
      </c>
      <c r="M248" s="25">
        <v>18</v>
      </c>
      <c r="N248">
        <v>19</v>
      </c>
      <c r="Q248">
        <v>1</v>
      </c>
      <c r="R248">
        <v>1</v>
      </c>
      <c r="S248">
        <v>0</v>
      </c>
      <c r="T248">
        <v>1</v>
      </c>
      <c r="U248" s="16">
        <v>0</v>
      </c>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v>72.428571000000005</v>
      </c>
      <c r="AU248" s="16">
        <v>75.857142999999994</v>
      </c>
      <c r="AV248" s="16">
        <v>77.285713999999999</v>
      </c>
      <c r="AW248" s="16">
        <v>78.285713999999999</v>
      </c>
      <c r="AX248" s="16">
        <v>78.285713999999999</v>
      </c>
      <c r="AY248" s="16">
        <v>78.142857000000006</v>
      </c>
      <c r="AZ248" s="16">
        <v>81</v>
      </c>
      <c r="BA248" s="16">
        <v>81.166667000000004</v>
      </c>
      <c r="BB248" s="16">
        <v>78</v>
      </c>
      <c r="BC248" s="16">
        <v>76.571428999999995</v>
      </c>
      <c r="BD248" s="16">
        <v>75.142857000000006</v>
      </c>
      <c r="BE248" s="16">
        <v>74</v>
      </c>
      <c r="BF248" s="16">
        <v>71.285713999999999</v>
      </c>
      <c r="BG248" s="16">
        <v>70.428571000000005</v>
      </c>
      <c r="BH248" s="16">
        <v>70.142857000000006</v>
      </c>
      <c r="BI248" s="16">
        <v>67.571428999999995</v>
      </c>
      <c r="BJ248" s="16">
        <v>67.714286000000001</v>
      </c>
      <c r="BK248" s="16">
        <v>68.142857000000006</v>
      </c>
      <c r="BL248" s="16">
        <v>67.857142999999994</v>
      </c>
      <c r="BM248" s="16">
        <v>67.714286000000001</v>
      </c>
      <c r="BN248" s="16">
        <v>66.714286000000001</v>
      </c>
      <c r="BO248" s="16">
        <v>67.428571000000005</v>
      </c>
      <c r="BP248" s="16">
        <v>68.142857000000006</v>
      </c>
      <c r="BQ248" s="16">
        <v>69.571428999999995</v>
      </c>
      <c r="BR248" s="16"/>
      <c r="BS248" s="16"/>
      <c r="BT248" s="16"/>
      <c r="BU248" s="16"/>
      <c r="BV248" s="16"/>
      <c r="BW248" s="16"/>
      <c r="BX248" s="16"/>
      <c r="BY248" s="16"/>
      <c r="BZ248" s="16"/>
      <c r="CA248" s="16"/>
      <c r="CB248" s="16"/>
      <c r="CC248" s="16"/>
      <c r="CD248" s="16"/>
      <c r="CE248" s="16"/>
      <c r="CF248" s="16"/>
      <c r="CG248" s="16"/>
      <c r="CH248" s="16"/>
      <c r="CI248" s="16"/>
      <c r="CJ248" s="16"/>
      <c r="CK248" s="16"/>
      <c r="CL248" s="16"/>
      <c r="CM248" s="16"/>
      <c r="CN248" s="16"/>
      <c r="CO248" s="16"/>
      <c r="CP248" s="16"/>
      <c r="CQ248" s="16"/>
      <c r="CR248" s="16"/>
      <c r="CS248" s="16"/>
      <c r="CT248" s="16"/>
      <c r="CU248" s="16"/>
      <c r="CV248" s="16"/>
      <c r="CW248" s="16"/>
      <c r="CX248" s="16"/>
      <c r="CY248" s="16"/>
      <c r="CZ248" s="16"/>
      <c r="DA248" s="16"/>
      <c r="DB248" s="16"/>
      <c r="DC248" s="16"/>
      <c r="DD248" s="16"/>
      <c r="DE248" s="16"/>
      <c r="DF248" s="16"/>
      <c r="DG248" s="16"/>
      <c r="DH248" s="16"/>
      <c r="DI248" s="16"/>
      <c r="DJ248" s="16"/>
      <c r="DK248" s="16"/>
      <c r="DL248" s="16"/>
      <c r="DM248" s="16"/>
      <c r="DN248" s="16"/>
      <c r="DO248" s="16"/>
      <c r="DP248" s="16"/>
      <c r="DQ248" s="16"/>
    </row>
    <row r="249" spans="1:122" x14ac:dyDescent="0.3">
      <c r="A249" t="str">
        <f t="shared" si="5"/>
        <v>Aggregator-ENERSPONSE_Elect DA 1-9 Hour ($600)_45154_18-21</v>
      </c>
      <c r="B249" t="s">
        <v>49</v>
      </c>
      <c r="C249" t="s">
        <v>207</v>
      </c>
      <c r="D249" t="s">
        <v>48</v>
      </c>
      <c r="E249" t="s">
        <v>208</v>
      </c>
      <c r="F249" t="s">
        <v>48</v>
      </c>
      <c r="G249" t="s">
        <v>84</v>
      </c>
      <c r="H249" t="s">
        <v>48</v>
      </c>
      <c r="I249" t="s">
        <v>48</v>
      </c>
      <c r="J249" t="s">
        <v>48</v>
      </c>
      <c r="K249" t="s">
        <v>195</v>
      </c>
      <c r="L249" s="22">
        <v>45154</v>
      </c>
      <c r="M249" s="25">
        <v>18</v>
      </c>
      <c r="N249">
        <v>21</v>
      </c>
      <c r="Q249">
        <v>1</v>
      </c>
      <c r="R249">
        <v>1</v>
      </c>
      <c r="S249">
        <v>0</v>
      </c>
      <c r="T249">
        <v>1</v>
      </c>
      <c r="U249" s="16">
        <v>0</v>
      </c>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v>75</v>
      </c>
      <c r="AU249" s="16">
        <v>78.857142999999994</v>
      </c>
      <c r="AV249" s="16">
        <v>78.714286000000001</v>
      </c>
      <c r="AW249" s="16">
        <v>80.857142999999994</v>
      </c>
      <c r="AX249" s="16">
        <v>81.857142999999994</v>
      </c>
      <c r="AY249" s="16">
        <v>82.285713999999999</v>
      </c>
      <c r="AZ249" s="16">
        <v>81.285713999999999</v>
      </c>
      <c r="BA249" s="16">
        <v>81.428571000000005</v>
      </c>
      <c r="BB249" s="16">
        <v>78.571428999999995</v>
      </c>
      <c r="BC249" s="16">
        <v>78.571428999999995</v>
      </c>
      <c r="BD249" s="16">
        <v>76.714286000000001</v>
      </c>
      <c r="BE249" s="16">
        <v>76</v>
      </c>
      <c r="BF249" s="16">
        <v>73.285713999999999</v>
      </c>
      <c r="BG249" s="16">
        <v>70.928571000000005</v>
      </c>
      <c r="BH249" s="16">
        <v>70.928571000000005</v>
      </c>
      <c r="BI249" s="16">
        <v>69.285713999999999</v>
      </c>
      <c r="BJ249" s="16">
        <v>71.333332999999996</v>
      </c>
      <c r="BK249" s="16">
        <v>71.666667000000004</v>
      </c>
      <c r="BL249" s="16">
        <v>70.428571000000005</v>
      </c>
      <c r="BM249" s="16">
        <v>71.142857000000006</v>
      </c>
      <c r="BN249" s="16">
        <v>70.714286000000001</v>
      </c>
      <c r="BO249" s="16">
        <v>70.142857000000006</v>
      </c>
      <c r="BP249" s="16">
        <v>72.571428999999995</v>
      </c>
      <c r="BQ249" s="16">
        <v>74.857142999999994</v>
      </c>
      <c r="BR249" s="16"/>
      <c r="BS249" s="16"/>
      <c r="BT249" s="16"/>
      <c r="BU249" s="16"/>
      <c r="BV249" s="16"/>
      <c r="BW249" s="16"/>
      <c r="BX249" s="16"/>
      <c r="BY249" s="16"/>
      <c r="BZ249" s="16"/>
      <c r="CA249" s="16"/>
      <c r="CB249" s="16"/>
      <c r="CC249" s="16"/>
      <c r="CD249" s="16"/>
      <c r="CE249" s="16"/>
      <c r="CF249" s="16"/>
      <c r="CG249" s="16"/>
      <c r="CH249" s="16"/>
      <c r="CI249" s="16"/>
      <c r="CJ249" s="16"/>
      <c r="CK249" s="16"/>
      <c r="CL249" s="16"/>
      <c r="CM249" s="16"/>
      <c r="CN249" s="16"/>
      <c r="CO249" s="16"/>
      <c r="CP249" s="16"/>
      <c r="CQ249" s="16"/>
      <c r="CR249" s="16"/>
      <c r="CS249" s="16"/>
      <c r="CT249" s="16"/>
      <c r="CU249" s="16"/>
      <c r="CV249" s="16"/>
      <c r="CW249" s="16"/>
      <c r="CX249" s="16"/>
      <c r="CY249" s="16"/>
      <c r="CZ249" s="16"/>
      <c r="DA249" s="16"/>
      <c r="DB249" s="16"/>
      <c r="DC249" s="16"/>
      <c r="DD249" s="16"/>
      <c r="DE249" s="16"/>
      <c r="DF249" s="16"/>
      <c r="DG249" s="16"/>
      <c r="DH249" s="16"/>
      <c r="DI249" s="16"/>
      <c r="DJ249" s="16"/>
      <c r="DK249" s="16"/>
      <c r="DL249" s="16"/>
      <c r="DM249" s="16"/>
      <c r="DN249" s="16"/>
      <c r="DO249" s="16"/>
      <c r="DP249" s="16"/>
      <c r="DQ249" s="16"/>
    </row>
    <row r="250" spans="1:122" hidden="1" x14ac:dyDescent="0.3">
      <c r="A250" t="str">
        <f t="shared" si="5"/>
        <v>Aggregator-Voltus Inc_Elect DA 1-9 Hour ($600)_45153_18-19</v>
      </c>
      <c r="B250" t="s">
        <v>49</v>
      </c>
      <c r="C250" t="s">
        <v>209</v>
      </c>
      <c r="D250" t="s">
        <v>48</v>
      </c>
      <c r="E250" t="s">
        <v>210</v>
      </c>
      <c r="F250" t="s">
        <v>48</v>
      </c>
      <c r="G250" t="s">
        <v>84</v>
      </c>
      <c r="H250" t="s">
        <v>48</v>
      </c>
      <c r="I250" t="s">
        <v>48</v>
      </c>
      <c r="J250" t="s">
        <v>48</v>
      </c>
      <c r="K250" t="s">
        <v>195</v>
      </c>
      <c r="L250" s="22">
        <v>45153</v>
      </c>
      <c r="M250" s="25">
        <v>18</v>
      </c>
      <c r="N250">
        <v>19</v>
      </c>
      <c r="O250">
        <v>24</v>
      </c>
      <c r="P250">
        <v>24</v>
      </c>
      <c r="Q250">
        <v>1</v>
      </c>
      <c r="R250">
        <v>0</v>
      </c>
      <c r="S250">
        <v>0</v>
      </c>
      <c r="T250">
        <v>0</v>
      </c>
      <c r="U250" s="16">
        <v>0</v>
      </c>
      <c r="V250">
        <v>1175.22</v>
      </c>
      <c r="W250">
        <v>1107.0250000000001</v>
      </c>
      <c r="X250">
        <v>1114.69</v>
      </c>
      <c r="Y250" s="16">
        <v>1119.43</v>
      </c>
      <c r="Z250" s="16">
        <v>1200.075</v>
      </c>
      <c r="AA250" s="16">
        <v>1434.0250000000001</v>
      </c>
      <c r="AB250" s="16">
        <v>1422.48</v>
      </c>
      <c r="AC250" s="16">
        <v>1378.9349999999999</v>
      </c>
      <c r="AD250" s="16">
        <v>1478.8</v>
      </c>
      <c r="AE250" s="16">
        <v>1599.175</v>
      </c>
      <c r="AF250" s="16">
        <v>1662.28</v>
      </c>
      <c r="AG250" s="16">
        <v>1733.61</v>
      </c>
      <c r="AH250" s="16">
        <v>1770.2249999999999</v>
      </c>
      <c r="AI250" s="16">
        <v>1833.675</v>
      </c>
      <c r="AJ250" s="16">
        <v>1852.085</v>
      </c>
      <c r="AK250" s="16">
        <v>1879.06</v>
      </c>
      <c r="AL250" s="16">
        <v>1919.595</v>
      </c>
      <c r="AM250" s="16">
        <v>1847.8050000000001</v>
      </c>
      <c r="AN250" s="16">
        <v>1789.135</v>
      </c>
      <c r="AO250" s="16">
        <v>1772.04</v>
      </c>
      <c r="AP250" s="16">
        <v>1656.5150000000001</v>
      </c>
      <c r="AQ250" s="16">
        <v>1580.84</v>
      </c>
      <c r="AR250" s="16">
        <v>1394.08</v>
      </c>
      <c r="AS250" s="16">
        <v>1262.405</v>
      </c>
      <c r="AT250" s="16">
        <v>70.041667000000004</v>
      </c>
      <c r="AU250" s="16">
        <v>70.75</v>
      </c>
      <c r="AV250" s="16">
        <v>72.208332999999996</v>
      </c>
      <c r="AW250" s="16">
        <v>72.5</v>
      </c>
      <c r="AX250" s="16">
        <v>73.25</v>
      </c>
      <c r="AY250" s="16">
        <v>73.958332999999996</v>
      </c>
      <c r="AZ250" s="16">
        <v>74.666667000000004</v>
      </c>
      <c r="BA250" s="16">
        <v>75.125</v>
      </c>
      <c r="BB250" s="16">
        <v>74.25</v>
      </c>
      <c r="BC250" s="16">
        <v>72.75</v>
      </c>
      <c r="BD250" s="16">
        <v>72.708332999999996</v>
      </c>
      <c r="BE250" s="16">
        <v>71.666667000000004</v>
      </c>
      <c r="BF250" s="16">
        <v>70.791667000000004</v>
      </c>
      <c r="BG250" s="16">
        <v>70.958332999999996</v>
      </c>
      <c r="BH250" s="16">
        <v>70.041667000000004</v>
      </c>
      <c r="BI250" s="16">
        <v>68.583332999999996</v>
      </c>
      <c r="BJ250" s="16">
        <v>68.708332999999996</v>
      </c>
      <c r="BK250" s="16">
        <v>68.416667000000004</v>
      </c>
      <c r="BL250" s="16">
        <v>67.791667000000004</v>
      </c>
      <c r="BM250" s="16">
        <v>68.166667000000004</v>
      </c>
      <c r="BN250" s="16">
        <v>68.5</v>
      </c>
      <c r="BO250" s="16">
        <v>68.625</v>
      </c>
      <c r="BP250" s="16">
        <v>69.166667000000004</v>
      </c>
      <c r="BQ250" s="16">
        <v>69.708332999999996</v>
      </c>
      <c r="BR250" s="16">
        <v>-21.908049999999999</v>
      </c>
      <c r="BS250" s="16">
        <v>-1.893718</v>
      </c>
      <c r="BT250" s="16">
        <v>-28.670570000000001</v>
      </c>
      <c r="BU250" s="16">
        <v>-10.016970000000001</v>
      </c>
      <c r="BV250" s="16">
        <v>-25.207460000000001</v>
      </c>
      <c r="BW250" s="16">
        <v>-19.686219999999999</v>
      </c>
      <c r="BX250" s="16">
        <v>-34.340890000000002</v>
      </c>
      <c r="BY250" s="16">
        <v>27.654949999999999</v>
      </c>
      <c r="BZ250" s="16">
        <v>17.459340000000001</v>
      </c>
      <c r="CA250" s="16">
        <v>25.249949999999998</v>
      </c>
      <c r="CB250" s="16">
        <v>20.699459999999998</v>
      </c>
      <c r="CC250" s="16">
        <v>9.2097499999999997</v>
      </c>
      <c r="CD250" s="16">
        <v>5.1467489999999998</v>
      </c>
      <c r="CE250" s="16">
        <v>-36.824869999999997</v>
      </c>
      <c r="CF250" s="16">
        <v>-37.780900000000003</v>
      </c>
      <c r="CG250" s="16">
        <v>-17.327739999999999</v>
      </c>
      <c r="CH250" s="16">
        <v>-33.22578</v>
      </c>
      <c r="CI250" s="16">
        <v>56.480870000000003</v>
      </c>
      <c r="CJ250" s="16">
        <v>69.796800000000005</v>
      </c>
      <c r="CK250" s="16">
        <v>-19.469349999999999</v>
      </c>
      <c r="CL250" s="16">
        <v>9.6188690000000001</v>
      </c>
      <c r="CM250" s="16">
        <v>3.2385980000000001</v>
      </c>
      <c r="CN250" s="16">
        <v>-8.3889479999999992</v>
      </c>
      <c r="CO250" s="16">
        <v>2.5997309999999998</v>
      </c>
      <c r="CP250" s="16">
        <v>42.358359999999998</v>
      </c>
      <c r="CQ250" s="16">
        <v>32.687350000000002</v>
      </c>
      <c r="CR250" s="16">
        <v>40.652990000000003</v>
      </c>
      <c r="CS250" s="16">
        <v>40.974739999999997</v>
      </c>
      <c r="CT250" s="16">
        <v>28.060130000000001</v>
      </c>
      <c r="CU250" s="16">
        <v>20.724869999999999</v>
      </c>
      <c r="CV250" s="16">
        <v>13.844989999999999</v>
      </c>
      <c r="CW250" s="16">
        <v>17.075780000000002</v>
      </c>
      <c r="CX250" s="16">
        <v>22.38062</v>
      </c>
      <c r="CY250" s="16">
        <v>32.89376</v>
      </c>
      <c r="CZ250" s="16">
        <v>30.90307</v>
      </c>
      <c r="DA250" s="16">
        <v>18.33296</v>
      </c>
      <c r="DB250" s="16">
        <v>18.112729999999999</v>
      </c>
      <c r="DC250" s="16">
        <v>27.56016</v>
      </c>
      <c r="DD250" s="16">
        <v>56.85257</v>
      </c>
      <c r="DE250" s="16">
        <v>64.546909999999997</v>
      </c>
      <c r="DF250" s="16">
        <v>66.791790000000006</v>
      </c>
      <c r="DG250" s="16">
        <v>53.503770000000003</v>
      </c>
      <c r="DH250" s="16">
        <v>60.527700000000003</v>
      </c>
      <c r="DI250" s="16">
        <v>52.815629999999999</v>
      </c>
      <c r="DJ250" s="16">
        <v>49.161790000000003</v>
      </c>
      <c r="DK250" s="16">
        <v>17.08756</v>
      </c>
      <c r="DL250" s="16">
        <v>6.2046679999999999</v>
      </c>
      <c r="DM250" s="16">
        <v>16.96735</v>
      </c>
      <c r="DN250" s="16"/>
      <c r="DO250" s="16"/>
      <c r="DP250" s="16">
        <v>24</v>
      </c>
      <c r="DQ250" s="16">
        <v>0.3</v>
      </c>
      <c r="DR250">
        <v>0.3</v>
      </c>
    </row>
    <row r="251" spans="1:122" hidden="1" x14ac:dyDescent="0.3">
      <c r="A251" t="str">
        <f t="shared" si="5"/>
        <v>Aggregator-Voltus Inc_Elect DA 1-9 Hour ($600)_45154_18-21</v>
      </c>
      <c r="B251" t="s">
        <v>49</v>
      </c>
      <c r="C251" t="s">
        <v>209</v>
      </c>
      <c r="D251" t="s">
        <v>48</v>
      </c>
      <c r="E251" t="s">
        <v>210</v>
      </c>
      <c r="F251" t="s">
        <v>48</v>
      </c>
      <c r="G251" t="s">
        <v>84</v>
      </c>
      <c r="H251" t="s">
        <v>48</v>
      </c>
      <c r="I251" t="s">
        <v>48</v>
      </c>
      <c r="J251" t="s">
        <v>48</v>
      </c>
      <c r="K251" t="s">
        <v>195</v>
      </c>
      <c r="L251" s="22">
        <v>45154</v>
      </c>
      <c r="M251" s="25">
        <v>18</v>
      </c>
      <c r="N251">
        <v>21</v>
      </c>
      <c r="O251">
        <v>24</v>
      </c>
      <c r="P251">
        <v>24</v>
      </c>
      <c r="Q251">
        <v>1</v>
      </c>
      <c r="R251">
        <v>0</v>
      </c>
      <c r="S251">
        <v>0</v>
      </c>
      <c r="T251">
        <v>0</v>
      </c>
      <c r="U251" s="16">
        <v>0</v>
      </c>
      <c r="V251">
        <v>1183.1849999999999</v>
      </c>
      <c r="W251">
        <v>1153.22</v>
      </c>
      <c r="X251">
        <v>1105.7</v>
      </c>
      <c r="Y251" s="16">
        <v>1133.6400000000001</v>
      </c>
      <c r="Z251" s="16">
        <v>1240.6949999999999</v>
      </c>
      <c r="AA251" s="16">
        <v>1473.68</v>
      </c>
      <c r="AB251" s="16">
        <v>1454.1849999999999</v>
      </c>
      <c r="AC251" s="16">
        <v>1516.4549999999999</v>
      </c>
      <c r="AD251" s="16">
        <v>1557.085</v>
      </c>
      <c r="AE251" s="16">
        <v>1723.64</v>
      </c>
      <c r="AF251" s="16">
        <v>1871.73</v>
      </c>
      <c r="AG251" s="16">
        <v>1905.635</v>
      </c>
      <c r="AH251" s="16">
        <v>1900.6849999999999</v>
      </c>
      <c r="AI251" s="16">
        <v>1890.81</v>
      </c>
      <c r="AJ251" s="16">
        <v>1952.2049999999999</v>
      </c>
      <c r="AK251" s="16">
        <v>1989.2650000000001</v>
      </c>
      <c r="AL251" s="16">
        <v>2075.165</v>
      </c>
      <c r="AM251" s="16">
        <v>1531.3050000000001</v>
      </c>
      <c r="AN251" s="16">
        <v>1619.54</v>
      </c>
      <c r="AO251" s="16">
        <v>1603.9449999999999</v>
      </c>
      <c r="AP251" s="16">
        <v>1515.665</v>
      </c>
      <c r="AQ251" s="16">
        <v>1819.5</v>
      </c>
      <c r="AR251" s="16">
        <v>1460.77</v>
      </c>
      <c r="AS251" s="16">
        <v>1312.135</v>
      </c>
      <c r="AT251" s="16">
        <v>72.791667000000004</v>
      </c>
      <c r="AU251" s="16">
        <v>75.333332999999996</v>
      </c>
      <c r="AV251" s="16">
        <v>76.5</v>
      </c>
      <c r="AW251" s="16">
        <v>76.375</v>
      </c>
      <c r="AX251" s="16">
        <v>77.916667000000004</v>
      </c>
      <c r="AY251" s="16">
        <v>77.25</v>
      </c>
      <c r="AZ251" s="16">
        <v>78.25</v>
      </c>
      <c r="BA251" s="16">
        <v>78.458332999999996</v>
      </c>
      <c r="BB251" s="16">
        <v>75.958332999999996</v>
      </c>
      <c r="BC251" s="16">
        <v>75.125</v>
      </c>
      <c r="BD251" s="16">
        <v>73.958332999999996</v>
      </c>
      <c r="BE251" s="16">
        <v>74.104167000000004</v>
      </c>
      <c r="BF251" s="16">
        <v>73.208332999999996</v>
      </c>
      <c r="BG251" s="16">
        <v>72.916667000000004</v>
      </c>
      <c r="BH251" s="16">
        <v>71.75</v>
      </c>
      <c r="BI251" s="16">
        <v>70.166667000000004</v>
      </c>
      <c r="BJ251" s="16">
        <v>69.117647000000005</v>
      </c>
      <c r="BK251" s="16">
        <v>69.25</v>
      </c>
      <c r="BL251" s="16">
        <v>69.086956999999998</v>
      </c>
      <c r="BM251" s="16">
        <v>69.458332999999996</v>
      </c>
      <c r="BN251" s="16">
        <v>69.708332999999996</v>
      </c>
      <c r="BO251" s="16">
        <v>70.458332999999996</v>
      </c>
      <c r="BP251" s="16">
        <v>71.25</v>
      </c>
      <c r="BQ251" s="16">
        <v>72.166667000000004</v>
      </c>
      <c r="BR251" s="16">
        <v>31.33942</v>
      </c>
      <c r="BS251" s="16">
        <v>9.3779179999999993</v>
      </c>
      <c r="BT251" s="16">
        <v>31.832609999999999</v>
      </c>
      <c r="BU251" s="16">
        <v>20.585550000000001</v>
      </c>
      <c r="BV251" s="16">
        <v>-5.4070020000000003</v>
      </c>
      <c r="BW251" s="16">
        <v>4.2626910000000002</v>
      </c>
      <c r="BX251" s="16">
        <v>-1.5421609999999999</v>
      </c>
      <c r="BY251" s="16">
        <v>-32.838859999999997</v>
      </c>
      <c r="BZ251" s="16">
        <v>25.398769999999999</v>
      </c>
      <c r="CA251" s="16">
        <v>17.845220000000001</v>
      </c>
      <c r="CB251" s="16">
        <v>-46.2849</v>
      </c>
      <c r="CC251" s="16">
        <v>-28.511140000000001</v>
      </c>
      <c r="CD251" s="16">
        <v>22.887640000000001</v>
      </c>
      <c r="CE251" s="16">
        <v>50.979500000000002</v>
      </c>
      <c r="CF251" s="16">
        <v>10.119260000000001</v>
      </c>
      <c r="CG251" s="16">
        <v>23.900220000000001</v>
      </c>
      <c r="CH251" s="16">
        <v>-30.63505</v>
      </c>
      <c r="CI251" s="16">
        <v>519.60109999999997</v>
      </c>
      <c r="CJ251" s="16">
        <v>360.30079999999998</v>
      </c>
      <c r="CK251" s="16">
        <v>275.29109999999997</v>
      </c>
      <c r="CL251" s="16">
        <v>282.26229999999998</v>
      </c>
      <c r="CM251" s="16">
        <v>-92.027019999999993</v>
      </c>
      <c r="CN251" s="16">
        <v>38.837519999999998</v>
      </c>
      <c r="CO251" s="16">
        <v>49.733089999999997</v>
      </c>
      <c r="CP251" s="16">
        <v>52.713740000000001</v>
      </c>
      <c r="CQ251" s="16">
        <v>44.03783</v>
      </c>
      <c r="CR251" s="16">
        <v>59.438870000000001</v>
      </c>
      <c r="CS251" s="16">
        <v>54.623280000000001</v>
      </c>
      <c r="CT251" s="16">
        <v>37.578659999999999</v>
      </c>
      <c r="CU251" s="16">
        <v>23.95176</v>
      </c>
      <c r="CV251" s="16">
        <v>15.623670000000001</v>
      </c>
      <c r="CW251" s="16">
        <v>19.389600000000002</v>
      </c>
      <c r="CX251" s="16">
        <v>25.67456</v>
      </c>
      <c r="CY251" s="16">
        <v>48.083210000000001</v>
      </c>
      <c r="CZ251" s="16">
        <v>43.577100000000002</v>
      </c>
      <c r="DA251" s="16">
        <v>25.342449999999999</v>
      </c>
      <c r="DB251" s="16">
        <v>21.985790000000001</v>
      </c>
      <c r="DC251" s="16">
        <v>37.814950000000003</v>
      </c>
      <c r="DD251" s="16">
        <v>64.378439999999998</v>
      </c>
      <c r="DE251" s="16">
        <v>69.245410000000007</v>
      </c>
      <c r="DF251" s="16">
        <v>72.364850000000004</v>
      </c>
      <c r="DG251" s="16">
        <v>62.190350000000002</v>
      </c>
      <c r="DH251" s="16">
        <v>85.005229999999997</v>
      </c>
      <c r="DI251" s="16">
        <v>67.190830000000005</v>
      </c>
      <c r="DJ251" s="16">
        <v>64.07978</v>
      </c>
      <c r="DK251" s="16">
        <v>19.682690000000001</v>
      </c>
      <c r="DL251" s="16">
        <v>7.0183330000000002</v>
      </c>
      <c r="DM251" s="16">
        <v>16.645320000000002</v>
      </c>
      <c r="DN251" s="16"/>
      <c r="DO251" s="16"/>
      <c r="DP251" s="16">
        <v>24</v>
      </c>
      <c r="DQ251" s="16">
        <v>0.3</v>
      </c>
      <c r="DR251">
        <v>0.3</v>
      </c>
    </row>
    <row r="252" spans="1:122" hidden="1" x14ac:dyDescent="0.3">
      <c r="A252" t="str">
        <f t="shared" si="5"/>
        <v>All_Elect DA 1-9 Hour ($400)_45134_20-21</v>
      </c>
      <c r="B252" t="s">
        <v>49</v>
      </c>
      <c r="C252" t="s">
        <v>48</v>
      </c>
      <c r="D252" t="s">
        <v>48</v>
      </c>
      <c r="E252" t="s">
        <v>48</v>
      </c>
      <c r="F252" t="s">
        <v>48</v>
      </c>
      <c r="G252" t="s">
        <v>84</v>
      </c>
      <c r="H252" t="s">
        <v>48</v>
      </c>
      <c r="I252" t="s">
        <v>48</v>
      </c>
      <c r="J252" t="s">
        <v>48</v>
      </c>
      <c r="K252" t="s">
        <v>217</v>
      </c>
      <c r="L252" s="22">
        <v>45134</v>
      </c>
      <c r="M252" s="25">
        <v>20</v>
      </c>
      <c r="N252">
        <v>21</v>
      </c>
      <c r="O252">
        <v>70</v>
      </c>
      <c r="P252">
        <v>68</v>
      </c>
      <c r="Q252">
        <v>1</v>
      </c>
      <c r="R252">
        <v>0</v>
      </c>
      <c r="S252">
        <v>0</v>
      </c>
      <c r="T252">
        <v>0</v>
      </c>
      <c r="U252" s="16">
        <v>0</v>
      </c>
      <c r="V252">
        <v>1800.3176000000001</v>
      </c>
      <c r="W252">
        <v>1768.2824000000001</v>
      </c>
      <c r="X252">
        <v>1654.4087999999999</v>
      </c>
      <c r="Y252" s="16">
        <v>1926.1529</v>
      </c>
      <c r="Z252" s="16">
        <v>2290.7294000000002</v>
      </c>
      <c r="AA252" s="16">
        <v>2357.3323999999998</v>
      </c>
      <c r="AB252" s="16">
        <v>3177.1559000000002</v>
      </c>
      <c r="AC252" s="16">
        <v>4480.9058999999997</v>
      </c>
      <c r="AD252" s="16">
        <v>5171.9294</v>
      </c>
      <c r="AE252" s="16">
        <v>5226.2824000000001</v>
      </c>
      <c r="AF252" s="16">
        <v>6077.2764999999999</v>
      </c>
      <c r="AG252" s="16">
        <v>6511.2559000000001</v>
      </c>
      <c r="AH252" s="16">
        <v>7013.8558999999996</v>
      </c>
      <c r="AI252" s="16">
        <v>6942.4558999999999</v>
      </c>
      <c r="AJ252" s="16">
        <v>6735.2764999999999</v>
      </c>
      <c r="AK252" s="16">
        <v>6857.7559000000001</v>
      </c>
      <c r="AL252" s="16">
        <v>6904.0587999999998</v>
      </c>
      <c r="AM252" s="16">
        <v>7378.6175999999996</v>
      </c>
      <c r="AN252" s="16">
        <v>7152.1265000000003</v>
      </c>
      <c r="AO252" s="16">
        <v>5559.6471000000001</v>
      </c>
      <c r="AP252" s="16">
        <v>4696.5882000000001</v>
      </c>
      <c r="AQ252" s="16">
        <v>3508.3175999999999</v>
      </c>
      <c r="AR252" s="16">
        <v>2311.0500000000002</v>
      </c>
      <c r="AS252" s="16">
        <v>1709.1324</v>
      </c>
      <c r="AT252" s="16">
        <v>75.895522</v>
      </c>
      <c r="AU252" s="16">
        <v>76.235293999999996</v>
      </c>
      <c r="AV252" s="16">
        <v>76.617647000000005</v>
      </c>
      <c r="AW252" s="16">
        <v>77.117647000000005</v>
      </c>
      <c r="AX252" s="16">
        <v>75.838234999999997</v>
      </c>
      <c r="AY252" s="16">
        <v>74.264706000000004</v>
      </c>
      <c r="AZ252" s="16">
        <v>72.720588000000006</v>
      </c>
      <c r="BA252" s="16">
        <v>72.323528999999994</v>
      </c>
      <c r="BB252" s="16">
        <v>72.161765000000003</v>
      </c>
      <c r="BC252" s="16">
        <v>71.705882000000003</v>
      </c>
      <c r="BD252" s="16">
        <v>71.161765000000003</v>
      </c>
      <c r="BE252" s="16">
        <v>71.382352999999995</v>
      </c>
      <c r="BF252" s="16">
        <v>70.911765000000003</v>
      </c>
      <c r="BG252" s="16">
        <v>71.558824000000001</v>
      </c>
      <c r="BH252" s="16">
        <v>71.058824000000001</v>
      </c>
      <c r="BI252" s="16">
        <v>71.382352999999995</v>
      </c>
      <c r="BJ252" s="16">
        <v>71.044117999999997</v>
      </c>
      <c r="BK252" s="16">
        <v>71.632352999999995</v>
      </c>
      <c r="BL252" s="16">
        <v>72.867647000000005</v>
      </c>
      <c r="BM252" s="16">
        <v>73.639706000000004</v>
      </c>
      <c r="BN252" s="16">
        <v>74.161765000000003</v>
      </c>
      <c r="BO252" s="16">
        <v>73.544117999999997</v>
      </c>
      <c r="BP252" s="16">
        <v>73.313433000000003</v>
      </c>
      <c r="BQ252" s="16">
        <v>74.194029999999998</v>
      </c>
      <c r="BR252" s="16">
        <v>184.10720000000001</v>
      </c>
      <c r="BS252" s="16">
        <v>18.24877</v>
      </c>
      <c r="BT252" s="16">
        <v>157.31370000000001</v>
      </c>
      <c r="BU252" s="16">
        <v>129.9573</v>
      </c>
      <c r="BV252" s="16">
        <v>-33.292000000000002</v>
      </c>
      <c r="BW252" s="16">
        <v>96.10839</v>
      </c>
      <c r="BX252" s="16">
        <v>192.45689999999999</v>
      </c>
      <c r="BY252" s="16">
        <v>-164.07830000000001</v>
      </c>
      <c r="BZ252" s="16">
        <v>-262.07659999999998</v>
      </c>
      <c r="CA252" s="16">
        <v>124.16200000000001</v>
      </c>
      <c r="CB252" s="16">
        <v>125.7937</v>
      </c>
      <c r="CC252" s="16">
        <v>-23.976970000000001</v>
      </c>
      <c r="CD252" s="16">
        <v>-126.405</v>
      </c>
      <c r="CE252" s="16">
        <v>16.382239999999999</v>
      </c>
      <c r="CF252" s="16">
        <v>113.584</v>
      </c>
      <c r="CG252" s="16">
        <v>-221.0752</v>
      </c>
      <c r="CH252" s="16">
        <v>-174.42420000000001</v>
      </c>
      <c r="CI252" s="16">
        <v>-413.452</v>
      </c>
      <c r="CJ252" s="16">
        <v>-188.25110000000001</v>
      </c>
      <c r="CK252" s="16">
        <v>1185.049</v>
      </c>
      <c r="CL252" s="16">
        <v>540.71230000000003</v>
      </c>
      <c r="CM252" s="16">
        <v>-263.86439999999999</v>
      </c>
      <c r="CN252" s="16">
        <v>85.83417</v>
      </c>
      <c r="CO252" s="16">
        <v>166.4323</v>
      </c>
      <c r="CP252" s="16">
        <v>6783.7929999999997</v>
      </c>
      <c r="CQ252" s="16">
        <v>24850.1</v>
      </c>
      <c r="CR252" s="16">
        <v>19983.71</v>
      </c>
      <c r="CS252" s="16">
        <v>3449.5920000000001</v>
      </c>
      <c r="CT252" s="16">
        <v>1913.3710000000001</v>
      </c>
      <c r="CU252" s="16">
        <v>1455.4849999999999</v>
      </c>
      <c r="CV252" s="16">
        <v>1854.242</v>
      </c>
      <c r="CW252" s="16">
        <v>2891.3510000000001</v>
      </c>
      <c r="CX252" s="16">
        <v>3349.1370000000002</v>
      </c>
      <c r="CY252" s="16">
        <v>9814.3459999999995</v>
      </c>
      <c r="CZ252" s="16">
        <v>8408.3189999999995</v>
      </c>
      <c r="DA252" s="16">
        <v>14596.52</v>
      </c>
      <c r="DB252" s="16">
        <v>2688.0369999999998</v>
      </c>
      <c r="DC252" s="16">
        <v>28967.52</v>
      </c>
      <c r="DD252" s="16">
        <v>32471.9</v>
      </c>
      <c r="DE252" s="16">
        <v>18793.87</v>
      </c>
      <c r="DF252" s="16">
        <v>34066.800000000003</v>
      </c>
      <c r="DG252" s="16">
        <v>33987.660000000003</v>
      </c>
      <c r="DH252" s="16">
        <v>9513.8629999999994</v>
      </c>
      <c r="DI252" s="16">
        <v>15277.92</v>
      </c>
      <c r="DJ252" s="16">
        <v>6650.17</v>
      </c>
      <c r="DK252" s="16">
        <v>2950.5650000000001</v>
      </c>
      <c r="DL252" s="16">
        <v>1466.18</v>
      </c>
      <c r="DM252" s="16">
        <v>1069.0820000000001</v>
      </c>
      <c r="DN252" s="16"/>
      <c r="DO252" s="16"/>
      <c r="DP252" s="16">
        <v>70</v>
      </c>
      <c r="DQ252" s="16">
        <v>1.3049999999999999</v>
      </c>
      <c r="DR252">
        <v>1.3049999999999999</v>
      </c>
    </row>
    <row r="253" spans="1:122" hidden="1" x14ac:dyDescent="0.3">
      <c r="A253" t="str">
        <f t="shared" si="5"/>
        <v>All_Elect DA 1-9 Hour ($400)_45135_20-21</v>
      </c>
      <c r="B253" t="s">
        <v>49</v>
      </c>
      <c r="C253" t="s">
        <v>48</v>
      </c>
      <c r="D253" t="s">
        <v>48</v>
      </c>
      <c r="E253" t="s">
        <v>48</v>
      </c>
      <c r="F253" t="s">
        <v>48</v>
      </c>
      <c r="G253" t="s">
        <v>84</v>
      </c>
      <c r="H253" t="s">
        <v>48</v>
      </c>
      <c r="I253" t="s">
        <v>48</v>
      </c>
      <c r="J253" t="s">
        <v>48</v>
      </c>
      <c r="K253" t="s">
        <v>217</v>
      </c>
      <c r="L253" s="22">
        <v>45135</v>
      </c>
      <c r="M253" s="25">
        <v>20</v>
      </c>
      <c r="N253">
        <v>21</v>
      </c>
      <c r="O253">
        <v>70</v>
      </c>
      <c r="P253">
        <v>68</v>
      </c>
      <c r="Q253">
        <v>1</v>
      </c>
      <c r="R253">
        <v>0</v>
      </c>
      <c r="S253">
        <v>0</v>
      </c>
      <c r="T253">
        <v>0</v>
      </c>
      <c r="U253">
        <v>0</v>
      </c>
      <c r="V253">
        <v>1682.3676</v>
      </c>
      <c r="W253">
        <v>2018.5941</v>
      </c>
      <c r="X253">
        <v>2001.6088</v>
      </c>
      <c r="Y253">
        <v>1972.0853</v>
      </c>
      <c r="Z253">
        <v>2299.9529000000002</v>
      </c>
      <c r="AA253">
        <v>2266.7029000000002</v>
      </c>
      <c r="AB253">
        <v>3035.0765000000001</v>
      </c>
      <c r="AC253">
        <v>4517.1000000000004</v>
      </c>
      <c r="AD253">
        <v>5199.7235000000001</v>
      </c>
      <c r="AE253">
        <v>4867.5735000000004</v>
      </c>
      <c r="AF253">
        <v>5752.8059000000003</v>
      </c>
      <c r="AG253">
        <v>6122.1175999999996</v>
      </c>
      <c r="AH253">
        <v>6360.6117999999997</v>
      </c>
      <c r="AI253">
        <v>6587.8235000000004</v>
      </c>
      <c r="AJ253">
        <v>6509.7323999999999</v>
      </c>
      <c r="AK253">
        <v>6912.4794000000002</v>
      </c>
      <c r="AL253">
        <v>6721.3793999999998</v>
      </c>
      <c r="AM253">
        <v>7338.8824000000004</v>
      </c>
      <c r="AN253">
        <v>7461.5470999999998</v>
      </c>
      <c r="AO253">
        <v>5333.8352999999997</v>
      </c>
      <c r="AP253">
        <v>5146.6881999999996</v>
      </c>
      <c r="AQ253">
        <v>3836</v>
      </c>
      <c r="AR253">
        <v>2341.5205999999998</v>
      </c>
      <c r="AS253">
        <v>1923.9911999999999</v>
      </c>
      <c r="AT253">
        <v>73</v>
      </c>
      <c r="AU253">
        <v>73.955882000000003</v>
      </c>
      <c r="AV253">
        <v>73.955882000000003</v>
      </c>
      <c r="AW253">
        <v>73</v>
      </c>
      <c r="AX253">
        <v>72.870968000000005</v>
      </c>
      <c r="AY253">
        <v>71.935484000000002</v>
      </c>
      <c r="AZ253">
        <v>71.532257999999999</v>
      </c>
      <c r="BA253">
        <v>71.323528999999994</v>
      </c>
      <c r="BB253">
        <v>72.132352999999995</v>
      </c>
      <c r="BC253">
        <v>72.044117999999997</v>
      </c>
      <c r="BD253">
        <v>71.485293999999996</v>
      </c>
      <c r="BE253">
        <v>71.235293999999996</v>
      </c>
      <c r="BF253">
        <v>70.147058999999999</v>
      </c>
      <c r="BG253">
        <v>69.073528999999994</v>
      </c>
      <c r="BH253">
        <v>68.647058999999999</v>
      </c>
      <c r="BI253">
        <v>69.323528999999994</v>
      </c>
      <c r="BJ253">
        <v>69.470588000000006</v>
      </c>
      <c r="BK253">
        <v>70.441175999999999</v>
      </c>
      <c r="BL253">
        <v>71.279411999999994</v>
      </c>
      <c r="BM253">
        <v>71.794117999999997</v>
      </c>
      <c r="BN253">
        <v>71.455882000000003</v>
      </c>
      <c r="BO253">
        <v>70.955882000000003</v>
      </c>
      <c r="BP253">
        <v>71.676471000000006</v>
      </c>
      <c r="BQ253">
        <v>71.955882000000003</v>
      </c>
      <c r="BR253">
        <v>186.00550000000001</v>
      </c>
      <c r="BS253">
        <v>18.24879</v>
      </c>
      <c r="BT253">
        <v>157.31360000000001</v>
      </c>
      <c r="BU253">
        <v>129.9573</v>
      </c>
      <c r="BV253">
        <v>-33.291989999999998</v>
      </c>
      <c r="BW253">
        <v>96.108450000000005</v>
      </c>
      <c r="BX253">
        <v>192.45689999999999</v>
      </c>
      <c r="BY253">
        <v>-164.07830000000001</v>
      </c>
      <c r="BZ253">
        <v>-262.07659999999998</v>
      </c>
      <c r="CA253">
        <v>124.16200000000001</v>
      </c>
      <c r="CB253">
        <v>125.7937</v>
      </c>
      <c r="CC253">
        <v>-23.977039999999999</v>
      </c>
      <c r="CD253">
        <v>-126.405</v>
      </c>
      <c r="CE253">
        <v>16.38213</v>
      </c>
      <c r="CF253">
        <v>113.584</v>
      </c>
      <c r="CG253">
        <v>-221.0753</v>
      </c>
      <c r="CH253">
        <v>-174.42429999999999</v>
      </c>
      <c r="CI253">
        <v>-413.45209999999997</v>
      </c>
      <c r="CJ253">
        <v>-188.251</v>
      </c>
      <c r="CK253">
        <v>1185.049</v>
      </c>
      <c r="CL253">
        <v>540.71230000000003</v>
      </c>
      <c r="CM253">
        <v>-263.86439999999999</v>
      </c>
      <c r="CN253">
        <v>85.834180000000003</v>
      </c>
      <c r="CO253">
        <v>166.4323</v>
      </c>
      <c r="CP253">
        <v>6885.8770000000004</v>
      </c>
      <c r="CQ253">
        <v>24846.89</v>
      </c>
      <c r="CR253">
        <v>19846.27</v>
      </c>
      <c r="CS253">
        <v>3232.4430000000002</v>
      </c>
      <c r="CT253">
        <v>1860.893</v>
      </c>
      <c r="CU253">
        <v>1459.566</v>
      </c>
      <c r="CV253">
        <v>2002.2270000000001</v>
      </c>
      <c r="CW253">
        <v>2931.576</v>
      </c>
      <c r="CX253">
        <v>3470.9769999999999</v>
      </c>
      <c r="CY253">
        <v>9904.3340000000007</v>
      </c>
      <c r="CZ253">
        <v>8293.0020000000004</v>
      </c>
      <c r="DA253">
        <v>14580.87</v>
      </c>
      <c r="DB253">
        <v>2680.0250000000001</v>
      </c>
      <c r="DC253">
        <v>29518.5</v>
      </c>
      <c r="DD253">
        <v>32254.18</v>
      </c>
      <c r="DE253">
        <v>19077.900000000001</v>
      </c>
      <c r="DF253">
        <v>34726.720000000001</v>
      </c>
      <c r="DG253">
        <v>33855.129999999997</v>
      </c>
      <c r="DH253">
        <v>9936.9480000000003</v>
      </c>
      <c r="DI253">
        <v>15318.55</v>
      </c>
      <c r="DJ253">
        <v>7418.1319999999996</v>
      </c>
      <c r="DK253">
        <v>3122.4569999999999</v>
      </c>
      <c r="DL253">
        <v>1546.1610000000001</v>
      </c>
      <c r="DM253">
        <v>1246.683</v>
      </c>
      <c r="DP253">
        <v>70</v>
      </c>
      <c r="DQ253">
        <v>1.3049999999999999</v>
      </c>
      <c r="DR253">
        <v>1.3049999999999999</v>
      </c>
    </row>
    <row r="254" spans="1:122" hidden="1" x14ac:dyDescent="0.3">
      <c r="A254" t="str">
        <f t="shared" si="5"/>
        <v>All_Elect DA 1-9 Hour ($400)_45153_18-20</v>
      </c>
      <c r="B254" t="s">
        <v>49</v>
      </c>
      <c r="C254" t="s">
        <v>48</v>
      </c>
      <c r="D254" t="s">
        <v>48</v>
      </c>
      <c r="E254" t="s">
        <v>48</v>
      </c>
      <c r="F254" t="s">
        <v>48</v>
      </c>
      <c r="G254" t="s">
        <v>84</v>
      </c>
      <c r="H254" t="s">
        <v>48</v>
      </c>
      <c r="I254" t="s">
        <v>48</v>
      </c>
      <c r="J254" t="s">
        <v>48</v>
      </c>
      <c r="K254" t="s">
        <v>217</v>
      </c>
      <c r="L254" s="22">
        <v>45153</v>
      </c>
      <c r="M254" s="25">
        <v>18</v>
      </c>
      <c r="N254">
        <v>20</v>
      </c>
      <c r="O254">
        <v>70</v>
      </c>
      <c r="P254">
        <v>68</v>
      </c>
      <c r="Q254">
        <v>1</v>
      </c>
      <c r="R254">
        <v>0</v>
      </c>
      <c r="S254">
        <v>0</v>
      </c>
      <c r="T254">
        <v>0</v>
      </c>
      <c r="U254">
        <v>0</v>
      </c>
      <c r="V254">
        <v>1493.5677000000001</v>
      </c>
      <c r="W254">
        <v>1428.4413999999999</v>
      </c>
      <c r="X254">
        <v>1424.2338</v>
      </c>
      <c r="Y254">
        <v>1515.7978000000001</v>
      </c>
      <c r="Z254">
        <v>1643.4437</v>
      </c>
      <c r="AA254">
        <v>1740.3941</v>
      </c>
      <c r="AB254">
        <v>2618.1909999999998</v>
      </c>
      <c r="AC254">
        <v>3645.2040999999999</v>
      </c>
      <c r="AD254">
        <v>4486.5016999999998</v>
      </c>
      <c r="AE254">
        <v>4751.7356</v>
      </c>
      <c r="AF254">
        <v>5334.5154000000002</v>
      </c>
      <c r="AG254">
        <v>5592.567</v>
      </c>
      <c r="AH254">
        <v>5882.2390999999998</v>
      </c>
      <c r="AI254">
        <v>6176.4913999999999</v>
      </c>
      <c r="AJ254">
        <v>6190.6972999999998</v>
      </c>
      <c r="AK254">
        <v>6385.0934999999999</v>
      </c>
      <c r="AL254">
        <v>6815.9493000000002</v>
      </c>
      <c r="AM254">
        <v>5636.9742999999999</v>
      </c>
      <c r="AN254">
        <v>5813.0892999999996</v>
      </c>
      <c r="AO254">
        <v>5994.4476000000004</v>
      </c>
      <c r="AP254">
        <v>5601.1871000000001</v>
      </c>
      <c r="AQ254">
        <v>3367.6185999999998</v>
      </c>
      <c r="AR254">
        <v>2360.4643000000001</v>
      </c>
      <c r="AS254">
        <v>1801.7978000000001</v>
      </c>
      <c r="AT254">
        <v>73.382352999999995</v>
      </c>
      <c r="AU254">
        <v>74.279411999999994</v>
      </c>
      <c r="AV254">
        <v>75.117647000000005</v>
      </c>
      <c r="AW254">
        <v>74.676471000000006</v>
      </c>
      <c r="AX254">
        <v>75.073528999999994</v>
      </c>
      <c r="AY254">
        <v>74.75</v>
      </c>
      <c r="AZ254">
        <v>75.467742000000001</v>
      </c>
      <c r="BA254">
        <v>75.516129000000006</v>
      </c>
      <c r="BB254">
        <v>73.735293999999996</v>
      </c>
      <c r="BC254">
        <v>71.647058999999999</v>
      </c>
      <c r="BD254">
        <v>71.264706000000004</v>
      </c>
      <c r="BE254">
        <v>70.5</v>
      </c>
      <c r="BF254">
        <v>69.529411999999994</v>
      </c>
      <c r="BG254">
        <v>69.514706000000004</v>
      </c>
      <c r="BH254">
        <v>68.970588000000006</v>
      </c>
      <c r="BI254">
        <v>67.897058999999999</v>
      </c>
      <c r="BJ254">
        <v>68.176471000000006</v>
      </c>
      <c r="BK254">
        <v>68.558824000000001</v>
      </c>
      <c r="BL254">
        <v>68.514706000000004</v>
      </c>
      <c r="BM254">
        <v>69.176471000000006</v>
      </c>
      <c r="BN254">
        <v>69.529411999999994</v>
      </c>
      <c r="BO254">
        <v>70.558824000000001</v>
      </c>
      <c r="BP254">
        <v>71.602941000000001</v>
      </c>
      <c r="BQ254">
        <v>72.397058999999999</v>
      </c>
      <c r="BR254">
        <v>64.343279999999993</v>
      </c>
      <c r="BS254">
        <v>107.86360000000001</v>
      </c>
      <c r="BT254">
        <v>127.66800000000001</v>
      </c>
      <c r="BU254">
        <v>55.745159999999998</v>
      </c>
      <c r="BV254">
        <v>41.817570000000003</v>
      </c>
      <c r="BW254">
        <v>107.6112</v>
      </c>
      <c r="BX254">
        <v>-2.5771220000000001</v>
      </c>
      <c r="BY254">
        <v>17.63016</v>
      </c>
      <c r="BZ254">
        <v>-113.67019999999999</v>
      </c>
      <c r="CA254">
        <v>-117.8167</v>
      </c>
      <c r="CB254">
        <v>5.5637480000000004</v>
      </c>
      <c r="CC254">
        <v>97.38467</v>
      </c>
      <c r="CD254">
        <v>18.080760000000001</v>
      </c>
      <c r="CE254">
        <v>-151.43289999999999</v>
      </c>
      <c r="CF254">
        <v>-161.53389999999999</v>
      </c>
      <c r="CG254">
        <v>-330.1241</v>
      </c>
      <c r="CH254">
        <v>-623.71190000000001</v>
      </c>
      <c r="CI254">
        <v>883.30989999999997</v>
      </c>
      <c r="CJ254">
        <v>844.99890000000005</v>
      </c>
      <c r="CK254">
        <v>411.87790000000001</v>
      </c>
      <c r="CL254">
        <v>-323.36410000000001</v>
      </c>
      <c r="CM254">
        <v>-28.112839999999998</v>
      </c>
      <c r="CN254">
        <v>8.0963989999999999</v>
      </c>
      <c r="CO254">
        <v>11.686159999999999</v>
      </c>
      <c r="CP254">
        <v>602.09640000000002</v>
      </c>
      <c r="CQ254">
        <v>633.02</v>
      </c>
      <c r="CR254">
        <v>553.9117</v>
      </c>
      <c r="CS254">
        <v>424.18970000000002</v>
      </c>
      <c r="CT254">
        <v>360.0607</v>
      </c>
      <c r="CU254">
        <v>495.18540000000002</v>
      </c>
      <c r="CV254">
        <v>441.77879999999999</v>
      </c>
      <c r="CW254">
        <v>639.66660000000002</v>
      </c>
      <c r="CX254">
        <v>820.13620000000003</v>
      </c>
      <c r="CY254">
        <v>989.78409999999997</v>
      </c>
      <c r="CZ254">
        <v>771.86099999999999</v>
      </c>
      <c r="DA254">
        <v>535.34749999999997</v>
      </c>
      <c r="DB254">
        <v>399.27850000000001</v>
      </c>
      <c r="DC254">
        <v>936.6866</v>
      </c>
      <c r="DD254">
        <v>1465.289</v>
      </c>
      <c r="DE254">
        <v>2000.9490000000001</v>
      </c>
      <c r="DF254">
        <v>2676.46</v>
      </c>
      <c r="DG254">
        <v>2975.5459999999998</v>
      </c>
      <c r="DH254">
        <v>2188.6999999999998</v>
      </c>
      <c r="DI254">
        <v>2716.326</v>
      </c>
      <c r="DJ254">
        <v>1884.9549999999999</v>
      </c>
      <c r="DK254">
        <v>350.27679999999998</v>
      </c>
      <c r="DL254">
        <v>98.745549999999994</v>
      </c>
      <c r="DM254">
        <v>234.6593</v>
      </c>
      <c r="DP254">
        <v>70</v>
      </c>
      <c r="DQ254">
        <v>1.41</v>
      </c>
      <c r="DR254">
        <v>1.41</v>
      </c>
    </row>
    <row r="255" spans="1:122" hidden="1" x14ac:dyDescent="0.3">
      <c r="A255" t="str">
        <f t="shared" si="5"/>
        <v>All_Elect DA 1-9 Hour ($400)_45154_18-21</v>
      </c>
      <c r="B255" t="s">
        <v>49</v>
      </c>
      <c r="C255" t="s">
        <v>48</v>
      </c>
      <c r="D255" t="s">
        <v>48</v>
      </c>
      <c r="E255" t="s">
        <v>48</v>
      </c>
      <c r="F255" t="s">
        <v>48</v>
      </c>
      <c r="G255" t="s">
        <v>84</v>
      </c>
      <c r="H255" t="s">
        <v>48</v>
      </c>
      <c r="I255" t="s">
        <v>48</v>
      </c>
      <c r="J255" t="s">
        <v>48</v>
      </c>
      <c r="K255" t="s">
        <v>217</v>
      </c>
      <c r="L255" s="22">
        <v>45154</v>
      </c>
      <c r="M255" s="25">
        <v>18</v>
      </c>
      <c r="N255">
        <v>21</v>
      </c>
      <c r="O255">
        <v>70</v>
      </c>
      <c r="P255">
        <v>68</v>
      </c>
      <c r="Q255">
        <v>1</v>
      </c>
      <c r="R255">
        <v>0</v>
      </c>
      <c r="S255">
        <v>0</v>
      </c>
      <c r="T255">
        <v>0</v>
      </c>
      <c r="U255">
        <v>0</v>
      </c>
      <c r="V255">
        <v>1500.652</v>
      </c>
      <c r="W255">
        <v>1449.2280000000001</v>
      </c>
      <c r="X255">
        <v>1428.2718</v>
      </c>
      <c r="Y255">
        <v>1462.7828</v>
      </c>
      <c r="Z255">
        <v>1558.9762000000001</v>
      </c>
      <c r="AA255">
        <v>1756.2664</v>
      </c>
      <c r="AB255">
        <v>2680.7696000000001</v>
      </c>
      <c r="AC255">
        <v>3918.4263999999998</v>
      </c>
      <c r="AD255">
        <v>4672.5111999999999</v>
      </c>
      <c r="AE255">
        <v>5053.8642</v>
      </c>
      <c r="AF255">
        <v>6332.8424000000005</v>
      </c>
      <c r="AG255">
        <v>6139.6450999999997</v>
      </c>
      <c r="AH255">
        <v>6401.7804999999998</v>
      </c>
      <c r="AI255">
        <v>6559.1850999999997</v>
      </c>
      <c r="AJ255">
        <v>6729.4087</v>
      </c>
      <c r="AK255">
        <v>6949.8224</v>
      </c>
      <c r="AL255">
        <v>6897.0081</v>
      </c>
      <c r="AM255">
        <v>5665.6270000000004</v>
      </c>
      <c r="AN255">
        <v>6181.1409999999996</v>
      </c>
      <c r="AO255">
        <v>6406.3198000000002</v>
      </c>
      <c r="AP255">
        <v>5128.2124999999996</v>
      </c>
      <c r="AQ255">
        <v>3677.9926999999998</v>
      </c>
      <c r="AR255">
        <v>2419.3687</v>
      </c>
      <c r="AS255">
        <v>1823.2081000000001</v>
      </c>
      <c r="AT255">
        <v>75.764706000000004</v>
      </c>
      <c r="AU255">
        <v>78.382352999999995</v>
      </c>
      <c r="AV255">
        <v>78.691175999999999</v>
      </c>
      <c r="AW255">
        <v>78.514706000000004</v>
      </c>
      <c r="AX255">
        <v>78.911765000000003</v>
      </c>
      <c r="AY255">
        <v>78.102941000000001</v>
      </c>
      <c r="AZ255">
        <v>78.073528999999994</v>
      </c>
      <c r="BA255">
        <v>77.647058999999999</v>
      </c>
      <c r="BB255">
        <v>75.279411999999994</v>
      </c>
      <c r="BC255">
        <v>74.205882000000003</v>
      </c>
      <c r="BD255">
        <v>73.073528999999994</v>
      </c>
      <c r="BE255">
        <v>72.816175999999999</v>
      </c>
      <c r="BF255">
        <v>71.75</v>
      </c>
      <c r="BG255">
        <v>71.077585999999997</v>
      </c>
      <c r="BH255">
        <v>70.387930999999995</v>
      </c>
      <c r="BI255">
        <v>69.661765000000003</v>
      </c>
      <c r="BJ255">
        <v>70.018181999999996</v>
      </c>
      <c r="BK255">
        <v>70.480768999999995</v>
      </c>
      <c r="BL255">
        <v>70.230768999999995</v>
      </c>
      <c r="BM255">
        <v>71.058824000000001</v>
      </c>
      <c r="BN255">
        <v>71.897058999999999</v>
      </c>
      <c r="BO255">
        <v>73.308824000000001</v>
      </c>
      <c r="BP255">
        <v>74.794117999999997</v>
      </c>
      <c r="BQ255">
        <v>75.926471000000006</v>
      </c>
      <c r="BR255">
        <v>42.444859999999998</v>
      </c>
      <c r="BS255">
        <v>72.782070000000004</v>
      </c>
      <c r="BT255">
        <v>123.06319999999999</v>
      </c>
      <c r="BU255">
        <v>120.9586</v>
      </c>
      <c r="BV255">
        <v>131.9967</v>
      </c>
      <c r="BW255">
        <v>130.61670000000001</v>
      </c>
      <c r="BX255">
        <v>48.71604</v>
      </c>
      <c r="BY255">
        <v>-46.322980000000001</v>
      </c>
      <c r="BZ255">
        <v>-123.89709999999999</v>
      </c>
      <c r="CA255">
        <v>-162.02289999999999</v>
      </c>
      <c r="CB255">
        <v>-453.83109999999999</v>
      </c>
      <c r="CC255">
        <v>187.89660000000001</v>
      </c>
      <c r="CD255">
        <v>176.71889999999999</v>
      </c>
      <c r="CE255">
        <v>116.5574</v>
      </c>
      <c r="CF255">
        <v>-72.661850000000001</v>
      </c>
      <c r="CG255">
        <v>-332.6952</v>
      </c>
      <c r="CH255">
        <v>-55.230919999999998</v>
      </c>
      <c r="CI255">
        <v>1452.9059999999999</v>
      </c>
      <c r="CJ255">
        <v>995.85450000000003</v>
      </c>
      <c r="CK255">
        <v>374.70240000000001</v>
      </c>
      <c r="CL255">
        <v>395.04180000000002</v>
      </c>
      <c r="CM255">
        <v>-162.85830000000001</v>
      </c>
      <c r="CN255">
        <v>72.853629999999995</v>
      </c>
      <c r="CO255">
        <v>62.245539999999998</v>
      </c>
      <c r="CP255">
        <v>443.75069999999999</v>
      </c>
      <c r="CQ255">
        <v>443.01479999999998</v>
      </c>
      <c r="CR255">
        <v>419.21170000000001</v>
      </c>
      <c r="CS255">
        <v>322.25189999999998</v>
      </c>
      <c r="CT255">
        <v>258.82389999999998</v>
      </c>
      <c r="CU255">
        <v>350.59339999999997</v>
      </c>
      <c r="CV255">
        <v>381.6653</v>
      </c>
      <c r="CW255">
        <v>598.35659999999996</v>
      </c>
      <c r="CX255">
        <v>677.7133</v>
      </c>
      <c r="CY255">
        <v>1205.278</v>
      </c>
      <c r="CZ255">
        <v>883.2319</v>
      </c>
      <c r="DA255">
        <v>739.53549999999996</v>
      </c>
      <c r="DB255">
        <v>443.88549999999998</v>
      </c>
      <c r="DC255">
        <v>1014.876</v>
      </c>
      <c r="DD255">
        <v>1242.694</v>
      </c>
      <c r="DE255">
        <v>1926.595</v>
      </c>
      <c r="DF255">
        <v>2448.8440000000001</v>
      </c>
      <c r="DG255">
        <v>3055.5039999999999</v>
      </c>
      <c r="DH255">
        <v>2390.3310000000001</v>
      </c>
      <c r="DI255">
        <v>3074.2890000000002</v>
      </c>
      <c r="DJ255">
        <v>1904.27</v>
      </c>
      <c r="DK255">
        <v>337.27980000000002</v>
      </c>
      <c r="DL255">
        <v>97.005210000000005</v>
      </c>
      <c r="DM255">
        <v>223.24170000000001</v>
      </c>
      <c r="DP255">
        <v>70</v>
      </c>
      <c r="DQ255">
        <v>1.41</v>
      </c>
      <c r="DR255">
        <v>1.41</v>
      </c>
    </row>
    <row r="256" spans="1:122" hidden="1" x14ac:dyDescent="0.3">
      <c r="A256" t="str">
        <f t="shared" si="5"/>
        <v>All_Elect DA 1-9 Hour ($400)_45166_19-20</v>
      </c>
      <c r="B256" t="s">
        <v>49</v>
      </c>
      <c r="C256" t="s">
        <v>48</v>
      </c>
      <c r="D256" t="s">
        <v>48</v>
      </c>
      <c r="E256" t="s">
        <v>48</v>
      </c>
      <c r="F256" t="s">
        <v>48</v>
      </c>
      <c r="G256" t="s">
        <v>84</v>
      </c>
      <c r="H256" t="s">
        <v>48</v>
      </c>
      <c r="I256" t="s">
        <v>48</v>
      </c>
      <c r="J256" t="s">
        <v>48</v>
      </c>
      <c r="K256" t="s">
        <v>217</v>
      </c>
      <c r="L256" s="22">
        <v>45166</v>
      </c>
      <c r="M256" s="25">
        <v>19</v>
      </c>
      <c r="N256">
        <v>20</v>
      </c>
      <c r="O256">
        <v>70</v>
      </c>
      <c r="P256">
        <v>67</v>
      </c>
      <c r="Q256">
        <v>1</v>
      </c>
      <c r="R256">
        <v>0</v>
      </c>
      <c r="S256">
        <v>0</v>
      </c>
      <c r="T256">
        <v>0</v>
      </c>
      <c r="U256">
        <v>0</v>
      </c>
      <c r="V256">
        <v>1500.5286000000001</v>
      </c>
      <c r="W256">
        <v>1472.2643</v>
      </c>
      <c r="X256">
        <v>1398.9729</v>
      </c>
      <c r="Y256">
        <v>1438.6774</v>
      </c>
      <c r="Z256">
        <v>1633.5437999999999</v>
      </c>
      <c r="AA256">
        <v>1934.4184</v>
      </c>
      <c r="AB256">
        <v>2745.7260000000001</v>
      </c>
      <c r="AC256">
        <v>3799.1457</v>
      </c>
      <c r="AD256">
        <v>4691.8310000000001</v>
      </c>
      <c r="AE256">
        <v>5118.5273999999999</v>
      </c>
      <c r="AF256">
        <v>5890.9189999999999</v>
      </c>
      <c r="AG256">
        <v>6318.0622000000003</v>
      </c>
      <c r="AH256">
        <v>6414.5442999999996</v>
      </c>
      <c r="AI256">
        <v>6421.6279999999997</v>
      </c>
      <c r="AJ256">
        <v>6451.9264999999996</v>
      </c>
      <c r="AK256">
        <v>6552.0136000000002</v>
      </c>
      <c r="AL256">
        <v>6697.7105000000001</v>
      </c>
      <c r="AM256">
        <v>7037.1797999999999</v>
      </c>
      <c r="AN256">
        <v>6052.9539000000004</v>
      </c>
      <c r="AO256">
        <v>6025.1118999999999</v>
      </c>
      <c r="AP256">
        <v>5735.2763000000004</v>
      </c>
      <c r="AQ256">
        <v>3523.8919999999998</v>
      </c>
      <c r="AR256">
        <v>2431.5682999999999</v>
      </c>
      <c r="AS256">
        <v>1716.9585</v>
      </c>
      <c r="AT256">
        <v>78.984375</v>
      </c>
      <c r="AU256">
        <v>77.390625</v>
      </c>
      <c r="AV256">
        <v>75.898437999999999</v>
      </c>
      <c r="AW256">
        <v>74.429687999999999</v>
      </c>
      <c r="AX256">
        <v>73.242187999999999</v>
      </c>
      <c r="AY256">
        <v>72.983051000000003</v>
      </c>
      <c r="AZ256">
        <v>73.5</v>
      </c>
      <c r="BA256">
        <v>72.491934999999998</v>
      </c>
      <c r="BB256">
        <v>73.943548000000007</v>
      </c>
      <c r="BC256">
        <v>74.572581</v>
      </c>
      <c r="BD256">
        <v>75.990385000000003</v>
      </c>
      <c r="BE256">
        <v>77.192307999999997</v>
      </c>
      <c r="BF256">
        <v>77.076922999999994</v>
      </c>
      <c r="BG256">
        <v>76.298246000000006</v>
      </c>
      <c r="BH256">
        <v>77.052632000000003</v>
      </c>
      <c r="BI256">
        <v>78.807017999999999</v>
      </c>
      <c r="BJ256">
        <v>78.692982000000001</v>
      </c>
      <c r="BK256">
        <v>78.104478</v>
      </c>
      <c r="BL256">
        <v>79.552239</v>
      </c>
      <c r="BM256">
        <v>80.686566999999997</v>
      </c>
      <c r="BN256">
        <v>81</v>
      </c>
      <c r="BO256">
        <v>81.0625</v>
      </c>
      <c r="BP256">
        <v>81.914062999999999</v>
      </c>
      <c r="BQ256">
        <v>81.804687999999999</v>
      </c>
      <c r="BR256">
        <v>-25.269159999999999</v>
      </c>
      <c r="BS256">
        <v>2.0413389999999998</v>
      </c>
      <c r="BT256">
        <v>115.22</v>
      </c>
      <c r="BU256">
        <v>115.5202</v>
      </c>
      <c r="BV256">
        <v>64.607780000000005</v>
      </c>
      <c r="BW256">
        <v>-17.404789999999998</v>
      </c>
      <c r="BX256">
        <v>-15.012689999999999</v>
      </c>
      <c r="BY256">
        <v>133.04159999999999</v>
      </c>
      <c r="BZ256">
        <v>-35.644869999999997</v>
      </c>
      <c r="CA256">
        <v>-154.6747</v>
      </c>
      <c r="CB256">
        <v>6.2602500000000001</v>
      </c>
      <c r="CC256">
        <v>-115.1099</v>
      </c>
      <c r="CD256">
        <v>22.249939999999999</v>
      </c>
      <c r="CE256">
        <v>175.34829999999999</v>
      </c>
      <c r="CF256">
        <v>163.4444</v>
      </c>
      <c r="CG256">
        <v>32.61495</v>
      </c>
      <c r="CH256">
        <v>37.089219999999997</v>
      </c>
      <c r="CI256">
        <v>3.264694</v>
      </c>
      <c r="CJ256">
        <v>1026.0440000000001</v>
      </c>
      <c r="CK256">
        <v>708.48590000000002</v>
      </c>
      <c r="CL256">
        <v>-296.50220000000002</v>
      </c>
      <c r="CM256">
        <v>-87.933779999999999</v>
      </c>
      <c r="CN256">
        <v>-14.845940000000001</v>
      </c>
      <c r="CO256">
        <v>90.995180000000005</v>
      </c>
      <c r="CP256">
        <v>583.52660000000003</v>
      </c>
      <c r="CQ256">
        <v>576.86689999999999</v>
      </c>
      <c r="CR256">
        <v>459.39980000000003</v>
      </c>
      <c r="CS256">
        <v>333.63459999999998</v>
      </c>
      <c r="CT256">
        <v>254.494</v>
      </c>
      <c r="CU256">
        <v>309.6687</v>
      </c>
      <c r="CV256">
        <v>374.51420000000002</v>
      </c>
      <c r="CW256">
        <v>695.75869999999998</v>
      </c>
      <c r="CX256">
        <v>778.26369999999997</v>
      </c>
      <c r="CY256">
        <v>1164.568</v>
      </c>
      <c r="CZ256">
        <v>860.38040000000001</v>
      </c>
      <c r="DA256">
        <v>650.98580000000004</v>
      </c>
      <c r="DB256">
        <v>558.79690000000005</v>
      </c>
      <c r="DC256">
        <v>999.28309999999999</v>
      </c>
      <c r="DD256">
        <v>1338.2360000000001</v>
      </c>
      <c r="DE256">
        <v>1765.8009999999999</v>
      </c>
      <c r="DF256">
        <v>2014.502</v>
      </c>
      <c r="DG256">
        <v>2715.7350000000001</v>
      </c>
      <c r="DH256">
        <v>2244.1030000000001</v>
      </c>
      <c r="DI256">
        <v>3920.683</v>
      </c>
      <c r="DJ256">
        <v>2295.163</v>
      </c>
      <c r="DK256">
        <v>552.65949999999998</v>
      </c>
      <c r="DL256">
        <v>135.69649999999999</v>
      </c>
      <c r="DM256">
        <v>277.76429999999999</v>
      </c>
      <c r="DP256">
        <v>70</v>
      </c>
      <c r="DQ256">
        <v>1.41</v>
      </c>
      <c r="DR256">
        <v>1.41</v>
      </c>
    </row>
    <row r="257" spans="1:122" hidden="1" x14ac:dyDescent="0.3">
      <c r="A257" t="str">
        <f t="shared" si="5"/>
        <v>All_Elect DA 1-9 Hour ($600)_45153_18-19</v>
      </c>
      <c r="B257" t="s">
        <v>49</v>
      </c>
      <c r="C257" t="s">
        <v>48</v>
      </c>
      <c r="D257" t="s">
        <v>48</v>
      </c>
      <c r="E257" t="s">
        <v>48</v>
      </c>
      <c r="F257" t="s">
        <v>48</v>
      </c>
      <c r="G257" t="s">
        <v>84</v>
      </c>
      <c r="H257" t="s">
        <v>48</v>
      </c>
      <c r="I257" t="s">
        <v>48</v>
      </c>
      <c r="J257" t="s">
        <v>48</v>
      </c>
      <c r="K257" t="s">
        <v>195</v>
      </c>
      <c r="L257" s="22">
        <v>45153</v>
      </c>
      <c r="M257" s="25">
        <v>18</v>
      </c>
      <c r="N257">
        <v>19</v>
      </c>
      <c r="O257">
        <v>34</v>
      </c>
      <c r="P257">
        <v>34</v>
      </c>
      <c r="Q257">
        <v>1</v>
      </c>
      <c r="R257">
        <v>0</v>
      </c>
      <c r="S257">
        <v>0</v>
      </c>
      <c r="T257">
        <v>0</v>
      </c>
      <c r="U257">
        <v>0</v>
      </c>
      <c r="V257">
        <v>2654.84</v>
      </c>
      <c r="W257">
        <v>2454.665</v>
      </c>
      <c r="X257">
        <v>2409.37</v>
      </c>
      <c r="Y257">
        <v>2541.65</v>
      </c>
      <c r="Z257">
        <v>2912.5349999999999</v>
      </c>
      <c r="AA257">
        <v>3259.0450000000001</v>
      </c>
      <c r="AB257">
        <v>3292.76</v>
      </c>
      <c r="AC257">
        <v>3318.9349999999999</v>
      </c>
      <c r="AD257">
        <v>3323.68</v>
      </c>
      <c r="AE257">
        <v>3508.1550000000002</v>
      </c>
      <c r="AF257">
        <v>3705.08</v>
      </c>
      <c r="AG257">
        <v>3774.09</v>
      </c>
      <c r="AH257">
        <v>3833.7249999999999</v>
      </c>
      <c r="AI257">
        <v>3930.835</v>
      </c>
      <c r="AJ257">
        <v>3908.7849999999999</v>
      </c>
      <c r="AK257">
        <v>3897.9</v>
      </c>
      <c r="AL257">
        <v>3990.1350000000002</v>
      </c>
      <c r="AM257">
        <v>3632.605</v>
      </c>
      <c r="AN257">
        <v>3566.2550000000001</v>
      </c>
      <c r="AO257">
        <v>3728.46</v>
      </c>
      <c r="AP257">
        <v>3669.3150000000001</v>
      </c>
      <c r="AQ257">
        <v>3503.5</v>
      </c>
      <c r="AR257">
        <v>3084.64</v>
      </c>
      <c r="AS257">
        <v>2731.3249999999998</v>
      </c>
      <c r="AT257">
        <v>70.352941000000001</v>
      </c>
      <c r="AU257">
        <v>71.529411999999994</v>
      </c>
      <c r="AV257">
        <v>72.852941000000001</v>
      </c>
      <c r="AW257">
        <v>73.294117999999997</v>
      </c>
      <c r="AX257">
        <v>73.882352999999995</v>
      </c>
      <c r="AY257">
        <v>74.470588000000006</v>
      </c>
      <c r="AZ257">
        <v>75.575757999999993</v>
      </c>
      <c r="BA257">
        <v>76.181818000000007</v>
      </c>
      <c r="BB257">
        <v>75.176471000000006</v>
      </c>
      <c r="BC257">
        <v>73.794117999999997</v>
      </c>
      <c r="BD257">
        <v>73.441175999999999</v>
      </c>
      <c r="BE257">
        <v>72.352941000000001</v>
      </c>
      <c r="BF257">
        <v>71.029411999999994</v>
      </c>
      <c r="BG257">
        <v>71</v>
      </c>
      <c r="BH257">
        <v>70.117647000000005</v>
      </c>
      <c r="BI257">
        <v>68.441175999999999</v>
      </c>
      <c r="BJ257">
        <v>68.558824000000001</v>
      </c>
      <c r="BK257">
        <v>68.441175999999999</v>
      </c>
      <c r="BL257">
        <v>67.882352999999995</v>
      </c>
      <c r="BM257">
        <v>68.088234999999997</v>
      </c>
      <c r="BN257">
        <v>68.176471000000006</v>
      </c>
      <c r="BO257">
        <v>68.352941000000001</v>
      </c>
      <c r="BP257">
        <v>68.852941000000001</v>
      </c>
      <c r="BQ257">
        <v>69.529411999999994</v>
      </c>
      <c r="BR257">
        <v>-112.3297</v>
      </c>
      <c r="BS257">
        <v>-24.417670000000001</v>
      </c>
      <c r="BT257">
        <v>-27.538640000000001</v>
      </c>
      <c r="BU257">
        <v>-7.6684559999999999</v>
      </c>
      <c r="BV257">
        <v>-10.425179999999999</v>
      </c>
      <c r="BW257">
        <v>-6.6240249999999996</v>
      </c>
      <c r="BX257">
        <v>-45.885170000000002</v>
      </c>
      <c r="BY257">
        <v>20.384450000000001</v>
      </c>
      <c r="BZ257">
        <v>14.674049999999999</v>
      </c>
      <c r="CA257">
        <v>22.043510000000001</v>
      </c>
      <c r="CB257">
        <v>46.048009999999998</v>
      </c>
      <c r="CC257">
        <v>46.969940000000001</v>
      </c>
      <c r="CD257">
        <v>5.9073529999999996</v>
      </c>
      <c r="CE257">
        <v>-99.923000000000002</v>
      </c>
      <c r="CF257">
        <v>-59.673119999999997</v>
      </c>
      <c r="CG257">
        <v>-80.225620000000006</v>
      </c>
      <c r="CH257">
        <v>-164.54849999999999</v>
      </c>
      <c r="CI257">
        <v>266.59570000000002</v>
      </c>
      <c r="CJ257">
        <v>292.57229999999998</v>
      </c>
      <c r="CK257">
        <v>54.10463</v>
      </c>
      <c r="CL257">
        <v>10.792389999999999</v>
      </c>
      <c r="CM257">
        <v>-56.302059999999997</v>
      </c>
      <c r="CN257">
        <v>2.3658459999999999</v>
      </c>
      <c r="CO257">
        <v>49.230469999999997</v>
      </c>
      <c r="CP257">
        <v>499.60180000000003</v>
      </c>
      <c r="CQ257">
        <v>310.39890000000003</v>
      </c>
      <c r="CR257">
        <v>292.64479999999998</v>
      </c>
      <c r="CS257">
        <v>249.85640000000001</v>
      </c>
      <c r="CT257">
        <v>241.8313</v>
      </c>
      <c r="CU257">
        <v>142.5505</v>
      </c>
      <c r="CV257">
        <v>114.39919999999999</v>
      </c>
      <c r="CW257">
        <v>149.9126</v>
      </c>
      <c r="CX257">
        <v>208.83170000000001</v>
      </c>
      <c r="CY257">
        <v>376.84350000000001</v>
      </c>
      <c r="CZ257">
        <v>174.52109999999999</v>
      </c>
      <c r="DA257">
        <v>93.460269999999994</v>
      </c>
      <c r="DB257">
        <v>87.881699999999995</v>
      </c>
      <c r="DC257">
        <v>199.7336</v>
      </c>
      <c r="DD257">
        <v>325.99549999999999</v>
      </c>
      <c r="DE257">
        <v>441.06450000000001</v>
      </c>
      <c r="DF257">
        <v>804.56709999999998</v>
      </c>
      <c r="DG257">
        <v>468.67630000000003</v>
      </c>
      <c r="DH257">
        <v>442.74549999999999</v>
      </c>
      <c r="DI257">
        <v>354.98919999999998</v>
      </c>
      <c r="DJ257">
        <v>211.17320000000001</v>
      </c>
      <c r="DK257">
        <v>96.06062</v>
      </c>
      <c r="DL257">
        <v>32.895449999999997</v>
      </c>
      <c r="DM257">
        <v>94.165180000000007</v>
      </c>
      <c r="DP257">
        <v>34</v>
      </c>
      <c r="DQ257">
        <v>1.5608</v>
      </c>
      <c r="DR257">
        <v>1.5608</v>
      </c>
    </row>
    <row r="258" spans="1:122" hidden="1" x14ac:dyDescent="0.3">
      <c r="A258" t="str">
        <f t="shared" si="5"/>
        <v>All_Elect DA 1-9 Hour ($600)_45154_18-21</v>
      </c>
      <c r="B258" t="s">
        <v>49</v>
      </c>
      <c r="C258" t="s">
        <v>48</v>
      </c>
      <c r="D258" t="s">
        <v>48</v>
      </c>
      <c r="E258" t="s">
        <v>48</v>
      </c>
      <c r="F258" t="s">
        <v>48</v>
      </c>
      <c r="G258" t="s">
        <v>84</v>
      </c>
      <c r="H258" t="s">
        <v>48</v>
      </c>
      <c r="I258" t="s">
        <v>48</v>
      </c>
      <c r="J258" t="s">
        <v>48</v>
      </c>
      <c r="K258" t="s">
        <v>195</v>
      </c>
      <c r="L258" s="22">
        <v>45154</v>
      </c>
      <c r="M258" s="25">
        <v>18</v>
      </c>
      <c r="N258">
        <v>21</v>
      </c>
      <c r="O258">
        <v>34</v>
      </c>
      <c r="P258">
        <v>34</v>
      </c>
      <c r="Q258">
        <v>1</v>
      </c>
      <c r="R258">
        <v>0</v>
      </c>
      <c r="S258">
        <v>0</v>
      </c>
      <c r="T258">
        <v>0</v>
      </c>
      <c r="U258">
        <v>0</v>
      </c>
      <c r="V258">
        <v>2587.7049999999999</v>
      </c>
      <c r="W258">
        <v>2488.08</v>
      </c>
      <c r="X258">
        <v>2419</v>
      </c>
      <c r="Y258">
        <v>2602.38</v>
      </c>
      <c r="Z258">
        <v>2973.835</v>
      </c>
      <c r="AA258">
        <v>3303.68</v>
      </c>
      <c r="AB258">
        <v>3377.125</v>
      </c>
      <c r="AC258">
        <v>3527.6950000000002</v>
      </c>
      <c r="AD258">
        <v>3343.085</v>
      </c>
      <c r="AE258">
        <v>3556.94</v>
      </c>
      <c r="AF258">
        <v>3906.25</v>
      </c>
      <c r="AG258">
        <v>3949.5549999999998</v>
      </c>
      <c r="AH258">
        <v>3930.2449999999999</v>
      </c>
      <c r="AI258">
        <v>3881.09</v>
      </c>
      <c r="AJ258">
        <v>3909.7649999999999</v>
      </c>
      <c r="AK258">
        <v>3936.3850000000002</v>
      </c>
      <c r="AL258">
        <v>4067.2849999999999</v>
      </c>
      <c r="AM258">
        <v>3488.2049999999999</v>
      </c>
      <c r="AN258">
        <v>3591.88</v>
      </c>
      <c r="AO258">
        <v>3614.3449999999998</v>
      </c>
      <c r="AP258">
        <v>3467.7449999999999</v>
      </c>
      <c r="AQ258">
        <v>3671.94</v>
      </c>
      <c r="AR258">
        <v>3113.13</v>
      </c>
      <c r="AS258">
        <v>2778.895</v>
      </c>
      <c r="AT258">
        <v>72.882352999999995</v>
      </c>
      <c r="AU258">
        <v>75.470588000000006</v>
      </c>
      <c r="AV258">
        <v>76.264706000000004</v>
      </c>
      <c r="AW258">
        <v>76.735293999999996</v>
      </c>
      <c r="AX258">
        <v>78.382352999999995</v>
      </c>
      <c r="AY258">
        <v>78.088234999999997</v>
      </c>
      <c r="AZ258">
        <v>78.705882000000003</v>
      </c>
      <c r="BA258">
        <v>79.058824000000001</v>
      </c>
      <c r="BB258">
        <v>76.588234999999997</v>
      </c>
      <c r="BC258">
        <v>76.117647000000005</v>
      </c>
      <c r="BD258">
        <v>74.647058999999999</v>
      </c>
      <c r="BE258">
        <v>74.617647000000005</v>
      </c>
      <c r="BF258">
        <v>73.529411999999994</v>
      </c>
      <c r="BG258">
        <v>72.464286000000001</v>
      </c>
      <c r="BH258">
        <v>71.535713999999999</v>
      </c>
      <c r="BI258">
        <v>70.058824000000001</v>
      </c>
      <c r="BJ258">
        <v>69.708332999999996</v>
      </c>
      <c r="BK258">
        <v>69.909091000000004</v>
      </c>
      <c r="BL258">
        <v>69.375</v>
      </c>
      <c r="BM258">
        <v>69.794117999999997</v>
      </c>
      <c r="BN258">
        <v>69.882352999999995</v>
      </c>
      <c r="BO258">
        <v>70.294117999999997</v>
      </c>
      <c r="BP258">
        <v>71.323528999999994</v>
      </c>
      <c r="BQ258">
        <v>72.441175999999999</v>
      </c>
      <c r="BR258">
        <v>-32.146549999999998</v>
      </c>
      <c r="BS258">
        <v>-55.810540000000003</v>
      </c>
      <c r="BT258">
        <v>-35.111469999999997</v>
      </c>
      <c r="BU258">
        <v>-73.172089999999997</v>
      </c>
      <c r="BV258">
        <v>-37.802129999999998</v>
      </c>
      <c r="BW258">
        <v>-16.98387</v>
      </c>
      <c r="BX258">
        <v>-59.309069999999998</v>
      </c>
      <c r="BY258">
        <v>-81.843059999999994</v>
      </c>
      <c r="BZ258">
        <v>103.71720000000001</v>
      </c>
      <c r="CA258">
        <v>93.870249999999999</v>
      </c>
      <c r="CB258">
        <v>-29.456019999999999</v>
      </c>
      <c r="CC258">
        <v>-40.840940000000003</v>
      </c>
      <c r="CD258">
        <v>18.810199999999998</v>
      </c>
      <c r="CE258">
        <v>54.477800000000002</v>
      </c>
      <c r="CF258">
        <v>60.862439999999999</v>
      </c>
      <c r="CG258">
        <v>18.517209999999999</v>
      </c>
      <c r="CH258">
        <v>-91.238939999999999</v>
      </c>
      <c r="CI258">
        <v>513.37929999999994</v>
      </c>
      <c r="CJ258">
        <v>361.12299999999999</v>
      </c>
      <c r="CK258">
        <v>254.49870000000001</v>
      </c>
      <c r="CL258">
        <v>276.80779999999999</v>
      </c>
      <c r="CM258">
        <v>-140.26240000000001</v>
      </c>
      <c r="CN258">
        <v>62.155200000000001</v>
      </c>
      <c r="CO258">
        <v>78.04074</v>
      </c>
      <c r="CP258">
        <v>498.714</v>
      </c>
      <c r="CQ258">
        <v>314.98329999999999</v>
      </c>
      <c r="CR258">
        <v>288.3571</v>
      </c>
      <c r="CS258">
        <v>234.75819999999999</v>
      </c>
      <c r="CT258">
        <v>224.9992</v>
      </c>
      <c r="CU258">
        <v>140.33529999999999</v>
      </c>
      <c r="CV258">
        <v>118.4246</v>
      </c>
      <c r="CW258">
        <v>138.1387</v>
      </c>
      <c r="CX258">
        <v>200.33240000000001</v>
      </c>
      <c r="CY258">
        <v>442.59089999999998</v>
      </c>
      <c r="CZ258">
        <v>244.3904</v>
      </c>
      <c r="DA258">
        <v>115.90900000000001</v>
      </c>
      <c r="DB258">
        <v>123.7628</v>
      </c>
      <c r="DC258">
        <v>243.76320000000001</v>
      </c>
      <c r="DD258">
        <v>350.86770000000001</v>
      </c>
      <c r="DE258">
        <v>569.74189999999999</v>
      </c>
      <c r="DF258">
        <v>849.25040000000001</v>
      </c>
      <c r="DG258">
        <v>459.76749999999998</v>
      </c>
      <c r="DH258">
        <v>466.40370000000001</v>
      </c>
      <c r="DI258">
        <v>395.52480000000003</v>
      </c>
      <c r="DJ258">
        <v>280.56439999999998</v>
      </c>
      <c r="DK258">
        <v>149.64840000000001</v>
      </c>
      <c r="DL258">
        <v>41.96801</v>
      </c>
      <c r="DM258">
        <v>120.4134</v>
      </c>
      <c r="DP258">
        <v>34</v>
      </c>
      <c r="DQ258">
        <v>1.5608</v>
      </c>
      <c r="DR258">
        <v>1.5608</v>
      </c>
    </row>
    <row r="259" spans="1:122" hidden="1" x14ac:dyDescent="0.3">
      <c r="A259" t="str">
        <f t="shared" ref="A259:A322" si="6">C259&amp;"_"&amp;K259&amp;"_"&amp;IF(L259="","Average Event Day",L259&amp;"_"&amp;M259&amp;"-"&amp;N259)</f>
        <v>All_Elect DO 1-9 Hour ($400)_45134_20-21</v>
      </c>
      <c r="B259" t="s">
        <v>49</v>
      </c>
      <c r="C259" t="s">
        <v>48</v>
      </c>
      <c r="D259" t="s">
        <v>48</v>
      </c>
      <c r="E259" t="s">
        <v>48</v>
      </c>
      <c r="F259" t="s">
        <v>48</v>
      </c>
      <c r="G259" t="s">
        <v>84</v>
      </c>
      <c r="H259" t="s">
        <v>48</v>
      </c>
      <c r="I259" t="s">
        <v>48</v>
      </c>
      <c r="J259" t="s">
        <v>48</v>
      </c>
      <c r="K259" t="s">
        <v>194</v>
      </c>
      <c r="L259" s="22">
        <v>45134</v>
      </c>
      <c r="M259" s="25">
        <v>20</v>
      </c>
      <c r="N259">
        <v>21</v>
      </c>
      <c r="O259">
        <v>51</v>
      </c>
      <c r="P259">
        <v>51</v>
      </c>
      <c r="Q259">
        <v>1</v>
      </c>
      <c r="R259">
        <v>0</v>
      </c>
      <c r="S259">
        <v>0</v>
      </c>
      <c r="T259">
        <v>0</v>
      </c>
      <c r="U259">
        <v>0</v>
      </c>
      <c r="V259">
        <v>5631.32</v>
      </c>
      <c r="W259">
        <v>5356.18</v>
      </c>
      <c r="X259">
        <v>5155.3599999999997</v>
      </c>
      <c r="Y259">
        <v>5336.42</v>
      </c>
      <c r="Z259">
        <v>5549.58</v>
      </c>
      <c r="AA259">
        <v>5695.7</v>
      </c>
      <c r="AB259">
        <v>5926.04</v>
      </c>
      <c r="AC259">
        <v>5902.48</v>
      </c>
      <c r="AD259">
        <v>6489.92</v>
      </c>
      <c r="AE259">
        <v>6723.48</v>
      </c>
      <c r="AF259">
        <v>7315.24</v>
      </c>
      <c r="AG259">
        <v>7879.82</v>
      </c>
      <c r="AH259">
        <v>8158.3</v>
      </c>
      <c r="AI259">
        <v>8131.56</v>
      </c>
      <c r="AJ259">
        <v>8127.38</v>
      </c>
      <c r="AK259">
        <v>8116.58</v>
      </c>
      <c r="AL259">
        <v>8662.58</v>
      </c>
      <c r="AM259">
        <v>8936.64</v>
      </c>
      <c r="AN259">
        <v>8934.3799999999992</v>
      </c>
      <c r="AO259">
        <v>7438.08</v>
      </c>
      <c r="AP259">
        <v>7575.96</v>
      </c>
      <c r="AQ259">
        <v>8342.44</v>
      </c>
      <c r="AR259">
        <v>6483.34</v>
      </c>
      <c r="AS259">
        <v>5834.58</v>
      </c>
      <c r="AT259">
        <v>75.583332999999996</v>
      </c>
      <c r="AU259">
        <v>75.901961</v>
      </c>
      <c r="AV259">
        <v>76.352941000000001</v>
      </c>
      <c r="AW259">
        <v>77.117647000000005</v>
      </c>
      <c r="AX259">
        <v>75.941175999999999</v>
      </c>
      <c r="AY259">
        <v>74.470588000000006</v>
      </c>
      <c r="AZ259">
        <v>72.960784000000004</v>
      </c>
      <c r="BA259">
        <v>72.529411999999994</v>
      </c>
      <c r="BB259">
        <v>72.431372999999994</v>
      </c>
      <c r="BC259">
        <v>72.019608000000005</v>
      </c>
      <c r="BD259">
        <v>71.431372999999994</v>
      </c>
      <c r="BE259">
        <v>71.862745000000004</v>
      </c>
      <c r="BF259">
        <v>71.431372999999994</v>
      </c>
      <c r="BG259">
        <v>72.098039</v>
      </c>
      <c r="BH259">
        <v>71.431372999999994</v>
      </c>
      <c r="BI259">
        <v>71.666667000000004</v>
      </c>
      <c r="BJ259">
        <v>71.313725000000005</v>
      </c>
      <c r="BK259">
        <v>71.490195999999997</v>
      </c>
      <c r="BL259">
        <v>72.529411999999994</v>
      </c>
      <c r="BM259">
        <v>73.029411999999994</v>
      </c>
      <c r="BN259">
        <v>73.352941000000001</v>
      </c>
      <c r="BO259">
        <v>72.980391999999995</v>
      </c>
      <c r="BP259">
        <v>73.104167000000004</v>
      </c>
      <c r="BQ259">
        <v>73.791667000000004</v>
      </c>
      <c r="BR259">
        <v>-96.289109999999994</v>
      </c>
      <c r="BS259">
        <v>-89.340999999999994</v>
      </c>
      <c r="BT259">
        <v>-28.77449</v>
      </c>
      <c r="BU259">
        <v>1.054233</v>
      </c>
      <c r="BV259">
        <v>4.7595539999999996</v>
      </c>
      <c r="BW259">
        <v>-82.045919999999995</v>
      </c>
      <c r="BX259">
        <v>-102.4027</v>
      </c>
      <c r="BY259">
        <v>-122.3526</v>
      </c>
      <c r="BZ259">
        <v>47.342669999999998</v>
      </c>
      <c r="CA259">
        <v>210.62559999999999</v>
      </c>
      <c r="CB259">
        <v>-80.636030000000005</v>
      </c>
      <c r="CC259">
        <v>-94.296419999999998</v>
      </c>
      <c r="CD259">
        <v>-19.287019999999998</v>
      </c>
      <c r="CE259">
        <v>160.3117</v>
      </c>
      <c r="CF259">
        <v>200.6884</v>
      </c>
      <c r="CG259">
        <v>252.77629999999999</v>
      </c>
      <c r="CH259">
        <v>-12.32169</v>
      </c>
      <c r="CI259">
        <v>13.26817</v>
      </c>
      <c r="CJ259">
        <v>202.41319999999999</v>
      </c>
      <c r="CK259">
        <v>1826.191</v>
      </c>
      <c r="CL259">
        <v>1481.6969999999999</v>
      </c>
      <c r="CM259">
        <v>168.96629999999999</v>
      </c>
      <c r="CN259">
        <v>-127.8698</v>
      </c>
      <c r="CO259">
        <v>-43.941809999999997</v>
      </c>
      <c r="CP259">
        <v>2027.3240000000001</v>
      </c>
      <c r="CQ259">
        <v>1454.5609999999999</v>
      </c>
      <c r="CR259">
        <v>1126.432</v>
      </c>
      <c r="CS259">
        <v>893.89649999999995</v>
      </c>
      <c r="CT259">
        <v>805.96939999999995</v>
      </c>
      <c r="CU259">
        <v>1036.922</v>
      </c>
      <c r="CV259">
        <v>1286.8040000000001</v>
      </c>
      <c r="CW259">
        <v>2069.3110000000001</v>
      </c>
      <c r="CX259">
        <v>2578.6619999999998</v>
      </c>
      <c r="CY259">
        <v>1912.712</v>
      </c>
      <c r="CZ259">
        <v>2386.855</v>
      </c>
      <c r="DA259">
        <v>1374.61</v>
      </c>
      <c r="DB259">
        <v>821.31590000000006</v>
      </c>
      <c r="DC259">
        <v>2506.3580000000002</v>
      </c>
      <c r="DD259">
        <v>2822.8969999999999</v>
      </c>
      <c r="DE259">
        <v>2516.5430000000001</v>
      </c>
      <c r="DF259">
        <v>4920.232</v>
      </c>
      <c r="DG259">
        <v>4463.7669999999998</v>
      </c>
      <c r="DH259">
        <v>3360.857</v>
      </c>
      <c r="DI259">
        <v>2474.4450000000002</v>
      </c>
      <c r="DJ259">
        <v>2580.6979999999999</v>
      </c>
      <c r="DK259">
        <v>855.96640000000002</v>
      </c>
      <c r="DL259">
        <v>305.69869999999997</v>
      </c>
      <c r="DM259">
        <v>463.91370000000001</v>
      </c>
      <c r="DP259">
        <v>51</v>
      </c>
      <c r="DQ259">
        <v>1.8049999999999999</v>
      </c>
      <c r="DR259">
        <v>1.8049999999999999</v>
      </c>
    </row>
    <row r="260" spans="1:122" hidden="1" x14ac:dyDescent="0.3">
      <c r="A260" t="str">
        <f t="shared" si="6"/>
        <v>All_Elect DO 1-9 Hour ($400)_45135_20-21</v>
      </c>
      <c r="B260" t="s">
        <v>49</v>
      </c>
      <c r="C260" t="s">
        <v>48</v>
      </c>
      <c r="D260" t="s">
        <v>48</v>
      </c>
      <c r="E260" t="s">
        <v>48</v>
      </c>
      <c r="F260" t="s">
        <v>48</v>
      </c>
      <c r="G260" t="s">
        <v>84</v>
      </c>
      <c r="H260" t="s">
        <v>48</v>
      </c>
      <c r="I260" t="s">
        <v>48</v>
      </c>
      <c r="J260" t="s">
        <v>48</v>
      </c>
      <c r="K260" t="s">
        <v>194</v>
      </c>
      <c r="L260" s="22">
        <v>45135</v>
      </c>
      <c r="M260" s="25">
        <v>20</v>
      </c>
      <c r="N260">
        <v>21</v>
      </c>
      <c r="O260">
        <v>51</v>
      </c>
      <c r="P260">
        <v>51</v>
      </c>
      <c r="Q260">
        <v>1</v>
      </c>
      <c r="R260">
        <v>0</v>
      </c>
      <c r="S260">
        <v>0</v>
      </c>
      <c r="T260">
        <v>0</v>
      </c>
      <c r="U260">
        <v>0</v>
      </c>
      <c r="V260">
        <v>5367.72</v>
      </c>
      <c r="W260">
        <v>5144.2</v>
      </c>
      <c r="X260">
        <v>5018.72</v>
      </c>
      <c r="Y260">
        <v>5239.4799999999996</v>
      </c>
      <c r="Z260">
        <v>5409</v>
      </c>
      <c r="AA260">
        <v>5568.8</v>
      </c>
      <c r="AB260">
        <v>6002.66</v>
      </c>
      <c r="AC260">
        <v>5928.62</v>
      </c>
      <c r="AD260">
        <v>6658.46</v>
      </c>
      <c r="AE260">
        <v>6539.5</v>
      </c>
      <c r="AF260">
        <v>6942.86</v>
      </c>
      <c r="AG260">
        <v>7216.58</v>
      </c>
      <c r="AH260">
        <v>7299.96</v>
      </c>
      <c r="AI260">
        <v>7339.2</v>
      </c>
      <c r="AJ260">
        <v>7402.34</v>
      </c>
      <c r="AK260">
        <v>7427.1</v>
      </c>
      <c r="AL260">
        <v>8017.76</v>
      </c>
      <c r="AM260">
        <v>8455.7000000000007</v>
      </c>
      <c r="AN260">
        <v>8877.4599999999991</v>
      </c>
      <c r="AO260">
        <v>7503.58</v>
      </c>
      <c r="AP260">
        <v>7562.82</v>
      </c>
      <c r="AQ260">
        <v>8049.34</v>
      </c>
      <c r="AR260">
        <v>6162.76</v>
      </c>
      <c r="AS260">
        <v>5571.76</v>
      </c>
      <c r="AT260">
        <v>72.892156999999997</v>
      </c>
      <c r="AU260">
        <v>73.911765000000003</v>
      </c>
      <c r="AV260">
        <v>74.274510000000006</v>
      </c>
      <c r="AW260">
        <v>73.313725000000005</v>
      </c>
      <c r="AX260">
        <v>72.66</v>
      </c>
      <c r="AY260">
        <v>71.739999999999995</v>
      </c>
      <c r="AZ260">
        <v>71.34</v>
      </c>
      <c r="BA260">
        <v>71.627450999999994</v>
      </c>
      <c r="BB260">
        <v>72.470588000000006</v>
      </c>
      <c r="BC260">
        <v>72.470588000000006</v>
      </c>
      <c r="BD260">
        <v>71.882352999999995</v>
      </c>
      <c r="BE260">
        <v>71.529411999999994</v>
      </c>
      <c r="BF260">
        <v>70.411765000000003</v>
      </c>
      <c r="BG260">
        <v>69.411765000000003</v>
      </c>
      <c r="BH260">
        <v>69.019608000000005</v>
      </c>
      <c r="BI260">
        <v>69.588234999999997</v>
      </c>
      <c r="BJ260">
        <v>69.401961</v>
      </c>
      <c r="BK260">
        <v>70.215686000000005</v>
      </c>
      <c r="BL260">
        <v>70.901961</v>
      </c>
      <c r="BM260">
        <v>71.098039</v>
      </c>
      <c r="BN260">
        <v>70.980391999999995</v>
      </c>
      <c r="BO260">
        <v>70.294117999999997</v>
      </c>
      <c r="BP260">
        <v>70.882352999999995</v>
      </c>
      <c r="BQ260">
        <v>71.509804000000003</v>
      </c>
      <c r="BR260">
        <v>-96.28913</v>
      </c>
      <c r="BS260">
        <v>-89.340999999999994</v>
      </c>
      <c r="BT260">
        <v>-28.77449</v>
      </c>
      <c r="BU260">
        <v>1.054238</v>
      </c>
      <c r="BV260">
        <v>4.7595549999999998</v>
      </c>
      <c r="BW260">
        <v>-82.04598</v>
      </c>
      <c r="BX260">
        <v>-102.40260000000001</v>
      </c>
      <c r="BY260">
        <v>-122.3527</v>
      </c>
      <c r="BZ260">
        <v>47.342579999999998</v>
      </c>
      <c r="CA260">
        <v>210.62549999999999</v>
      </c>
      <c r="CB260">
        <v>-80.636150000000001</v>
      </c>
      <c r="CC260">
        <v>-94.296360000000007</v>
      </c>
      <c r="CD260">
        <v>-19.286950000000001</v>
      </c>
      <c r="CE260">
        <v>160.31180000000001</v>
      </c>
      <c r="CF260">
        <v>200.6883</v>
      </c>
      <c r="CG260">
        <v>252.77619999999999</v>
      </c>
      <c r="CH260">
        <v>-12.321719999999999</v>
      </c>
      <c r="CI260">
        <v>13.26816</v>
      </c>
      <c r="CJ260">
        <v>202.41319999999999</v>
      </c>
      <c r="CK260">
        <v>1826.191</v>
      </c>
      <c r="CL260">
        <v>1481.6969999999999</v>
      </c>
      <c r="CM260">
        <v>168.96629999999999</v>
      </c>
      <c r="CN260">
        <v>-127.86969999999999</v>
      </c>
      <c r="CO260">
        <v>-43.941899999999997</v>
      </c>
      <c r="CP260">
        <v>1956.944</v>
      </c>
      <c r="CQ260">
        <v>1366.662</v>
      </c>
      <c r="CR260">
        <v>1062.242</v>
      </c>
      <c r="CS260">
        <v>843.2405</v>
      </c>
      <c r="CT260">
        <v>787.10580000000004</v>
      </c>
      <c r="CU260">
        <v>1029.577</v>
      </c>
      <c r="CV260">
        <v>1273.921</v>
      </c>
      <c r="CW260">
        <v>1995.5889999999999</v>
      </c>
      <c r="CX260">
        <v>2545.922</v>
      </c>
      <c r="CY260">
        <v>1948.3209999999999</v>
      </c>
      <c r="CZ260">
        <v>2199.154</v>
      </c>
      <c r="DA260">
        <v>1311.7760000000001</v>
      </c>
      <c r="DB260">
        <v>767.79449999999997</v>
      </c>
      <c r="DC260">
        <v>2411.7289999999998</v>
      </c>
      <c r="DD260">
        <v>2443.59</v>
      </c>
      <c r="DE260">
        <v>2539.873</v>
      </c>
      <c r="DF260">
        <v>5082.2060000000001</v>
      </c>
      <c r="DG260">
        <v>4273.2709999999997</v>
      </c>
      <c r="DH260">
        <v>3128.96</v>
      </c>
      <c r="DI260">
        <v>2290.1390000000001</v>
      </c>
      <c r="DJ260">
        <v>2712.6129999999998</v>
      </c>
      <c r="DK260">
        <v>797.78340000000003</v>
      </c>
      <c r="DL260">
        <v>294.67720000000003</v>
      </c>
      <c r="DM260">
        <v>434.9692</v>
      </c>
      <c r="DP260">
        <v>51</v>
      </c>
      <c r="DQ260">
        <v>1.8049999999999999</v>
      </c>
      <c r="DR260">
        <v>1.8049999999999999</v>
      </c>
    </row>
    <row r="261" spans="1:122" hidden="1" x14ac:dyDescent="0.3">
      <c r="A261" t="str">
        <f t="shared" si="6"/>
        <v>All_Elect DO 1-9 Hour ($400)_45153_19-21</v>
      </c>
      <c r="B261" t="s">
        <v>49</v>
      </c>
      <c r="C261" t="s">
        <v>48</v>
      </c>
      <c r="D261" t="s">
        <v>48</v>
      </c>
      <c r="E261" t="s">
        <v>48</v>
      </c>
      <c r="F261" t="s">
        <v>48</v>
      </c>
      <c r="G261" t="s">
        <v>84</v>
      </c>
      <c r="H261" t="s">
        <v>48</v>
      </c>
      <c r="I261" t="s">
        <v>48</v>
      </c>
      <c r="J261" t="s">
        <v>48</v>
      </c>
      <c r="K261" t="s">
        <v>194</v>
      </c>
      <c r="L261" s="22">
        <v>45153</v>
      </c>
      <c r="M261" s="25">
        <v>19</v>
      </c>
      <c r="N261">
        <v>21</v>
      </c>
      <c r="O261">
        <v>51</v>
      </c>
      <c r="P261">
        <v>51</v>
      </c>
      <c r="Q261">
        <v>1</v>
      </c>
      <c r="R261">
        <v>0</v>
      </c>
      <c r="S261">
        <v>0</v>
      </c>
      <c r="T261">
        <v>0</v>
      </c>
      <c r="U261">
        <v>0</v>
      </c>
      <c r="V261">
        <v>5247.24</v>
      </c>
      <c r="W261">
        <v>5138.3999999999996</v>
      </c>
      <c r="X261">
        <v>5023.7</v>
      </c>
      <c r="Y261">
        <v>5246.98</v>
      </c>
      <c r="Z261">
        <v>5416.42</v>
      </c>
      <c r="AA261">
        <v>5587.3</v>
      </c>
      <c r="AB261">
        <v>6003.72</v>
      </c>
      <c r="AC261">
        <v>5929.42</v>
      </c>
      <c r="AD261">
        <v>6560.76</v>
      </c>
      <c r="AE261">
        <v>6646.64</v>
      </c>
      <c r="AF261">
        <v>6937.96</v>
      </c>
      <c r="AG261">
        <v>7273.2</v>
      </c>
      <c r="AH261">
        <v>7608.86</v>
      </c>
      <c r="AI261">
        <v>7984.46</v>
      </c>
      <c r="AJ261">
        <v>8110.82</v>
      </c>
      <c r="AK261">
        <v>8355.7000000000007</v>
      </c>
      <c r="AL261">
        <v>8913.26</v>
      </c>
      <c r="AM261">
        <v>8868.9</v>
      </c>
      <c r="AN261">
        <v>7552.82</v>
      </c>
      <c r="AO261">
        <v>7907.5</v>
      </c>
      <c r="AP261">
        <v>7950.66</v>
      </c>
      <c r="AQ261">
        <v>8528.18</v>
      </c>
      <c r="AR261">
        <v>6765.1</v>
      </c>
      <c r="AS261">
        <v>6147.22</v>
      </c>
      <c r="AT261">
        <v>72.196078</v>
      </c>
      <c r="AU261">
        <v>73.392156999999997</v>
      </c>
      <c r="AV261">
        <v>74.686274999999995</v>
      </c>
      <c r="AW261">
        <v>74.666667000000004</v>
      </c>
      <c r="AX261">
        <v>75.215686000000005</v>
      </c>
      <c r="AY261">
        <v>75.078430999999995</v>
      </c>
      <c r="AZ261">
        <v>75.48</v>
      </c>
      <c r="BA261">
        <v>75.92</v>
      </c>
      <c r="BB261">
        <v>74.725489999999994</v>
      </c>
      <c r="BC261">
        <v>72.666667000000004</v>
      </c>
      <c r="BD261">
        <v>72.470588000000006</v>
      </c>
      <c r="BE261">
        <v>71.392156999999997</v>
      </c>
      <c r="BF261">
        <v>70.431372999999994</v>
      </c>
      <c r="BG261">
        <v>70.352941000000001</v>
      </c>
      <c r="BH261">
        <v>69.588234999999997</v>
      </c>
      <c r="BI261">
        <v>68.235293999999996</v>
      </c>
      <c r="BJ261">
        <v>68.176471000000006</v>
      </c>
      <c r="BK261">
        <v>68.176471000000006</v>
      </c>
      <c r="BL261">
        <v>67.823528999999994</v>
      </c>
      <c r="BM261">
        <v>68.333332999999996</v>
      </c>
      <c r="BN261">
        <v>68.549019999999999</v>
      </c>
      <c r="BO261">
        <v>69.392156999999997</v>
      </c>
      <c r="BP261">
        <v>70.274510000000006</v>
      </c>
      <c r="BQ261">
        <v>71.352941000000001</v>
      </c>
      <c r="BR261">
        <v>158.66149999999999</v>
      </c>
      <c r="BS261">
        <v>99.804720000000003</v>
      </c>
      <c r="BT261">
        <v>90.890889999999999</v>
      </c>
      <c r="BU261">
        <v>81.86018</v>
      </c>
      <c r="BV261">
        <v>67.847430000000003</v>
      </c>
      <c r="BW261">
        <v>-21.456969999999998</v>
      </c>
      <c r="BX261">
        <v>-42.247039999999998</v>
      </c>
      <c r="BY261">
        <v>11.66446</v>
      </c>
      <c r="BZ261">
        <v>-32.192079999999997</v>
      </c>
      <c r="CA261">
        <v>-3.9884249999999999</v>
      </c>
      <c r="CB261">
        <v>-37.95129</v>
      </c>
      <c r="CC261">
        <v>80.691119999999998</v>
      </c>
      <c r="CD261">
        <v>34.809780000000003</v>
      </c>
      <c r="CE261">
        <v>-102.14449999999999</v>
      </c>
      <c r="CF261">
        <v>-90.26952</v>
      </c>
      <c r="CG261">
        <v>-94.80659</v>
      </c>
      <c r="CH261">
        <v>-306.6542</v>
      </c>
      <c r="CI261">
        <v>145.6129</v>
      </c>
      <c r="CJ261">
        <v>1866.8430000000001</v>
      </c>
      <c r="CK261">
        <v>1658.383</v>
      </c>
      <c r="CL261">
        <v>1340.8219999999999</v>
      </c>
      <c r="CM261">
        <v>144.64580000000001</v>
      </c>
      <c r="CN261">
        <v>-119.1143</v>
      </c>
      <c r="CO261">
        <v>-45.257420000000003</v>
      </c>
      <c r="CP261">
        <v>354.61869999999999</v>
      </c>
      <c r="CQ261">
        <v>332.80579999999998</v>
      </c>
      <c r="CR261">
        <v>293.31040000000002</v>
      </c>
      <c r="CS261">
        <v>236.57980000000001</v>
      </c>
      <c r="CT261">
        <v>205.4949</v>
      </c>
      <c r="CU261">
        <v>152.24010000000001</v>
      </c>
      <c r="CV261">
        <v>227.43190000000001</v>
      </c>
      <c r="CW261">
        <v>398.07569999999998</v>
      </c>
      <c r="CX261">
        <v>412.54230000000001</v>
      </c>
      <c r="CY261">
        <v>569.33780000000002</v>
      </c>
      <c r="CZ261">
        <v>339.36219999999997</v>
      </c>
      <c r="DA261">
        <v>195.52869999999999</v>
      </c>
      <c r="DB261">
        <v>200.48570000000001</v>
      </c>
      <c r="DC261">
        <v>292.95740000000001</v>
      </c>
      <c r="DD261">
        <v>595.63210000000004</v>
      </c>
      <c r="DE261">
        <v>1434.85</v>
      </c>
      <c r="DF261">
        <v>1668.914</v>
      </c>
      <c r="DG261">
        <v>1192.171</v>
      </c>
      <c r="DH261">
        <v>749.01490000000001</v>
      </c>
      <c r="DI261">
        <v>661.12980000000005</v>
      </c>
      <c r="DJ261">
        <v>539.26750000000004</v>
      </c>
      <c r="DK261">
        <v>225.47790000000001</v>
      </c>
      <c r="DL261">
        <v>85.128349999999998</v>
      </c>
      <c r="DM261">
        <v>132.39930000000001</v>
      </c>
      <c r="DP261">
        <v>51</v>
      </c>
      <c r="DQ261">
        <v>1.8049999999999999</v>
      </c>
      <c r="DR261">
        <v>1.8049999999999999</v>
      </c>
    </row>
    <row r="262" spans="1:122" hidden="1" x14ac:dyDescent="0.3">
      <c r="A262" t="str">
        <f t="shared" si="6"/>
        <v>All_Elect DO 1-9 Hour ($400)_45154_18-21</v>
      </c>
      <c r="B262" t="s">
        <v>49</v>
      </c>
      <c r="C262" t="s">
        <v>48</v>
      </c>
      <c r="D262" t="s">
        <v>48</v>
      </c>
      <c r="E262" t="s">
        <v>48</v>
      </c>
      <c r="F262" t="s">
        <v>48</v>
      </c>
      <c r="G262" t="s">
        <v>84</v>
      </c>
      <c r="H262" t="s">
        <v>48</v>
      </c>
      <c r="I262" t="s">
        <v>48</v>
      </c>
      <c r="J262" t="s">
        <v>48</v>
      </c>
      <c r="K262" t="s">
        <v>194</v>
      </c>
      <c r="L262" s="22">
        <v>45154</v>
      </c>
      <c r="M262" s="25">
        <v>18</v>
      </c>
      <c r="N262">
        <v>21</v>
      </c>
      <c r="O262">
        <v>51</v>
      </c>
      <c r="P262">
        <v>51</v>
      </c>
      <c r="Q262">
        <v>1</v>
      </c>
      <c r="R262">
        <v>0</v>
      </c>
      <c r="S262">
        <v>0</v>
      </c>
      <c r="T262">
        <v>0</v>
      </c>
      <c r="U262">
        <v>0</v>
      </c>
      <c r="V262">
        <v>5742.02</v>
      </c>
      <c r="W262">
        <v>5392</v>
      </c>
      <c r="X262">
        <v>5223.3</v>
      </c>
      <c r="Y262">
        <v>5522.78</v>
      </c>
      <c r="Z262">
        <v>5742.12</v>
      </c>
      <c r="AA262">
        <v>5768.6</v>
      </c>
      <c r="AB262">
        <v>6193.28</v>
      </c>
      <c r="AC262">
        <v>6030.76</v>
      </c>
      <c r="AD262">
        <v>6578.1</v>
      </c>
      <c r="AE262">
        <v>6994.28</v>
      </c>
      <c r="AF262">
        <v>7458.1</v>
      </c>
      <c r="AG262">
        <v>7895.4</v>
      </c>
      <c r="AH262">
        <v>8151.94</v>
      </c>
      <c r="AI262">
        <v>8392.2000000000007</v>
      </c>
      <c r="AJ262">
        <v>8506.6200000000008</v>
      </c>
      <c r="AK262">
        <v>9012.8799999999992</v>
      </c>
      <c r="AL262">
        <v>9092.58</v>
      </c>
      <c r="AM262">
        <v>7470.06</v>
      </c>
      <c r="AN262">
        <v>7915.88</v>
      </c>
      <c r="AO262">
        <v>8390.4</v>
      </c>
      <c r="AP262">
        <v>8138.96</v>
      </c>
      <c r="AQ262">
        <v>8661.14</v>
      </c>
      <c r="AR262">
        <v>6882.9</v>
      </c>
      <c r="AS262">
        <v>6172.78</v>
      </c>
      <c r="AT262">
        <v>74.852941000000001</v>
      </c>
      <c r="AU262">
        <v>77.696078</v>
      </c>
      <c r="AV262">
        <v>78.431372999999994</v>
      </c>
      <c r="AW262">
        <v>78.372549000000006</v>
      </c>
      <c r="AX262">
        <v>79.078430999999995</v>
      </c>
      <c r="AY262">
        <v>78.705882000000003</v>
      </c>
      <c r="AZ262">
        <v>79.372549000000006</v>
      </c>
      <c r="BA262">
        <v>78.862745000000004</v>
      </c>
      <c r="BB262">
        <v>76.372549000000006</v>
      </c>
      <c r="BC262">
        <v>75.254902000000001</v>
      </c>
      <c r="BD262">
        <v>73.862745000000004</v>
      </c>
      <c r="BE262">
        <v>73.568627000000006</v>
      </c>
      <c r="BF262">
        <v>72.705882000000003</v>
      </c>
      <c r="BG262">
        <v>72.25</v>
      </c>
      <c r="BH262">
        <v>71.202381000000003</v>
      </c>
      <c r="BI262">
        <v>69.862745000000004</v>
      </c>
      <c r="BJ262">
        <v>69.261904999999999</v>
      </c>
      <c r="BK262">
        <v>69.368420999999998</v>
      </c>
      <c r="BL262">
        <v>69.276595999999998</v>
      </c>
      <c r="BM262">
        <v>70.058824000000001</v>
      </c>
      <c r="BN262">
        <v>70.686274999999995</v>
      </c>
      <c r="BO262">
        <v>71.960784000000004</v>
      </c>
      <c r="BP262">
        <v>73.294117999999997</v>
      </c>
      <c r="BQ262">
        <v>74.803922</v>
      </c>
      <c r="BR262">
        <v>-125.0022</v>
      </c>
      <c r="BS262">
        <v>52.220329999999997</v>
      </c>
      <c r="BT262">
        <v>82.234120000000004</v>
      </c>
      <c r="BU262">
        <v>-15.35384</v>
      </c>
      <c r="BV262">
        <v>-47.583710000000004</v>
      </c>
      <c r="BW262">
        <v>12.06371</v>
      </c>
      <c r="BX262">
        <v>-24.654060000000001</v>
      </c>
      <c r="BY262">
        <v>18.89866</v>
      </c>
      <c r="BZ262">
        <v>129.4256</v>
      </c>
      <c r="CA262">
        <v>-33.837519999999998</v>
      </c>
      <c r="CB262">
        <v>-71.225430000000003</v>
      </c>
      <c r="CC262">
        <v>43.010179999999998</v>
      </c>
      <c r="CD262">
        <v>41.330249999999999</v>
      </c>
      <c r="CE262">
        <v>3.3045689999999999</v>
      </c>
      <c r="CF262">
        <v>23.37257</v>
      </c>
      <c r="CG262">
        <v>-265.85199999999998</v>
      </c>
      <c r="CH262">
        <v>-18.498449999999998</v>
      </c>
      <c r="CI262">
        <v>2024.9359999999999</v>
      </c>
      <c r="CJ262">
        <v>1929.2429999999999</v>
      </c>
      <c r="CK262">
        <v>1551.319</v>
      </c>
      <c r="CL262">
        <v>1475.491</v>
      </c>
      <c r="CM262">
        <v>231.4787</v>
      </c>
      <c r="CN262">
        <v>-170.8518</v>
      </c>
      <c r="CO262">
        <v>-59.00403</v>
      </c>
      <c r="CP262">
        <v>386.6902</v>
      </c>
      <c r="CQ262">
        <v>397.22160000000002</v>
      </c>
      <c r="CR262">
        <v>298.7226</v>
      </c>
      <c r="CS262">
        <v>233.55260000000001</v>
      </c>
      <c r="CT262">
        <v>208.2903</v>
      </c>
      <c r="CU262">
        <v>156.54079999999999</v>
      </c>
      <c r="CV262">
        <v>220.52770000000001</v>
      </c>
      <c r="CW262">
        <v>393.3177</v>
      </c>
      <c r="CX262">
        <v>391.6053</v>
      </c>
      <c r="CY262">
        <v>848.88760000000002</v>
      </c>
      <c r="CZ262">
        <v>546.72069999999997</v>
      </c>
      <c r="DA262">
        <v>571.06449999999995</v>
      </c>
      <c r="DB262">
        <v>201.22919999999999</v>
      </c>
      <c r="DC262">
        <v>271.44760000000002</v>
      </c>
      <c r="DD262">
        <v>557.09559999999999</v>
      </c>
      <c r="DE262">
        <v>1477.5840000000001</v>
      </c>
      <c r="DF262">
        <v>1652.807</v>
      </c>
      <c r="DG262">
        <v>1166.2239999999999</v>
      </c>
      <c r="DH262">
        <v>778.28250000000003</v>
      </c>
      <c r="DI262">
        <v>704.38279999999997</v>
      </c>
      <c r="DJ262">
        <v>544.96979999999996</v>
      </c>
      <c r="DK262">
        <v>282.3947</v>
      </c>
      <c r="DL262">
        <v>92.511979999999994</v>
      </c>
      <c r="DM262">
        <v>139.88409999999999</v>
      </c>
      <c r="DP262">
        <v>51</v>
      </c>
      <c r="DQ262">
        <v>1.8049999999999999</v>
      </c>
      <c r="DR262">
        <v>1.8049999999999999</v>
      </c>
    </row>
    <row r="263" spans="1:122" hidden="1" x14ac:dyDescent="0.3">
      <c r="A263" t="str">
        <f t="shared" si="6"/>
        <v>All_Elect DO 1-9 Hour ($400)_45166_19-20</v>
      </c>
      <c r="B263" t="s">
        <v>49</v>
      </c>
      <c r="C263" t="s">
        <v>48</v>
      </c>
      <c r="D263" t="s">
        <v>48</v>
      </c>
      <c r="E263" t="s">
        <v>48</v>
      </c>
      <c r="F263" t="s">
        <v>48</v>
      </c>
      <c r="G263" t="s">
        <v>84</v>
      </c>
      <c r="H263" t="s">
        <v>48</v>
      </c>
      <c r="I263" t="s">
        <v>48</v>
      </c>
      <c r="J263" t="s">
        <v>48</v>
      </c>
      <c r="K263" t="s">
        <v>194</v>
      </c>
      <c r="L263" s="22">
        <v>45166</v>
      </c>
      <c r="M263" s="25">
        <v>19</v>
      </c>
      <c r="N263">
        <v>20</v>
      </c>
      <c r="O263">
        <v>51</v>
      </c>
      <c r="P263">
        <v>51</v>
      </c>
      <c r="Q263">
        <v>1</v>
      </c>
      <c r="R263">
        <v>0</v>
      </c>
      <c r="S263">
        <v>0</v>
      </c>
      <c r="T263">
        <v>0</v>
      </c>
      <c r="U263">
        <v>0</v>
      </c>
      <c r="V263">
        <v>5139.34</v>
      </c>
      <c r="W263">
        <v>5016.9399999999996</v>
      </c>
      <c r="X263">
        <v>4899.24</v>
      </c>
      <c r="Y263">
        <v>5113</v>
      </c>
      <c r="Z263">
        <v>5232</v>
      </c>
      <c r="AA263">
        <v>5457.54</v>
      </c>
      <c r="AB263">
        <v>5890.76</v>
      </c>
      <c r="AC263">
        <v>5784</v>
      </c>
      <c r="AD263">
        <v>6553.12</v>
      </c>
      <c r="AE263">
        <v>6961.34</v>
      </c>
      <c r="AF263">
        <v>7747.22</v>
      </c>
      <c r="AG263">
        <v>8413.2199999999993</v>
      </c>
      <c r="AH263">
        <v>8583.44</v>
      </c>
      <c r="AI263">
        <v>8828.6</v>
      </c>
      <c r="AJ263">
        <v>8952.32</v>
      </c>
      <c r="AK263">
        <v>8905.9</v>
      </c>
      <c r="AL263">
        <v>9123.86</v>
      </c>
      <c r="AM263">
        <v>9566.7199999999993</v>
      </c>
      <c r="AN263">
        <v>8021.2</v>
      </c>
      <c r="AO263">
        <v>8216.08</v>
      </c>
      <c r="AP263">
        <v>9248.44</v>
      </c>
      <c r="AQ263">
        <v>8927.02</v>
      </c>
      <c r="AR263">
        <v>6568.6</v>
      </c>
      <c r="AS263">
        <v>5964.32</v>
      </c>
      <c r="AT263">
        <v>78.204082</v>
      </c>
      <c r="AU263">
        <v>76.663264999999996</v>
      </c>
      <c r="AV263">
        <v>75.010204000000002</v>
      </c>
      <c r="AW263">
        <v>73.581632999999997</v>
      </c>
      <c r="AX263">
        <v>72.520408000000003</v>
      </c>
      <c r="AY263">
        <v>72</v>
      </c>
      <c r="AZ263">
        <v>72.56</v>
      </c>
      <c r="BA263">
        <v>71.66</v>
      </c>
      <c r="BB263">
        <v>73.319999999999993</v>
      </c>
      <c r="BC263">
        <v>74.14</v>
      </c>
      <c r="BD263">
        <v>75.560975999999997</v>
      </c>
      <c r="BE263">
        <v>77.024389999999997</v>
      </c>
      <c r="BF263">
        <v>77.268293</v>
      </c>
      <c r="BG263">
        <v>77.547618999999997</v>
      </c>
      <c r="BH263">
        <v>77.952381000000003</v>
      </c>
      <c r="BI263">
        <v>79.238095000000001</v>
      </c>
      <c r="BJ263">
        <v>78.833332999999996</v>
      </c>
      <c r="BK263">
        <v>78.196078</v>
      </c>
      <c r="BL263">
        <v>79.784313999999995</v>
      </c>
      <c r="BM263">
        <v>80.941175999999999</v>
      </c>
      <c r="BN263">
        <v>80.816327000000001</v>
      </c>
      <c r="BO263">
        <v>81.122449000000003</v>
      </c>
      <c r="BP263">
        <v>81.724490000000003</v>
      </c>
      <c r="BQ263">
        <v>81.540816000000007</v>
      </c>
      <c r="BR263">
        <v>209.58430000000001</v>
      </c>
      <c r="BS263">
        <v>190.34379999999999</v>
      </c>
      <c r="BT263">
        <v>175.18389999999999</v>
      </c>
      <c r="BU263">
        <v>126.5275</v>
      </c>
      <c r="BV263">
        <v>217.85810000000001</v>
      </c>
      <c r="BW263">
        <v>82.734790000000004</v>
      </c>
      <c r="BX263">
        <v>-36.885890000000003</v>
      </c>
      <c r="BY263">
        <v>-29.25339</v>
      </c>
      <c r="BZ263">
        <v>-31.294119999999999</v>
      </c>
      <c r="CA263">
        <v>-111.48009999999999</v>
      </c>
      <c r="CB263">
        <v>-121.1602</v>
      </c>
      <c r="CC263">
        <v>-98.991860000000003</v>
      </c>
      <c r="CD263">
        <v>87.865989999999996</v>
      </c>
      <c r="CE263">
        <v>193.32660000000001</v>
      </c>
      <c r="CF263">
        <v>161.7013</v>
      </c>
      <c r="CG263">
        <v>339.94139999999999</v>
      </c>
      <c r="CH263">
        <v>323.1542</v>
      </c>
      <c r="CI263">
        <v>261.31270000000001</v>
      </c>
      <c r="CJ263">
        <v>1900.6669999999999</v>
      </c>
      <c r="CK263">
        <v>1709.3340000000001</v>
      </c>
      <c r="CL263">
        <v>415.19540000000001</v>
      </c>
      <c r="CM263">
        <v>-49.721969999999999</v>
      </c>
      <c r="CN263">
        <v>28.522919999999999</v>
      </c>
      <c r="CO263">
        <v>22.06795</v>
      </c>
      <c r="CP263">
        <v>489.77910000000003</v>
      </c>
      <c r="CQ263">
        <v>491.38749999999999</v>
      </c>
      <c r="CR263">
        <v>470.45659999999998</v>
      </c>
      <c r="CS263">
        <v>299.4323</v>
      </c>
      <c r="CT263">
        <v>256.24369999999999</v>
      </c>
      <c r="CU263">
        <v>180.10900000000001</v>
      </c>
      <c r="CV263">
        <v>262.17059999999998</v>
      </c>
      <c r="CW263">
        <v>521.39729999999997</v>
      </c>
      <c r="CX263">
        <v>665.44640000000004</v>
      </c>
      <c r="CY263">
        <v>1141.751</v>
      </c>
      <c r="CZ263">
        <v>673.06590000000006</v>
      </c>
      <c r="DA263">
        <v>350.53539999999998</v>
      </c>
      <c r="DB263">
        <v>260.4085</v>
      </c>
      <c r="DC263">
        <v>397.18830000000003</v>
      </c>
      <c r="DD263">
        <v>1046.9680000000001</v>
      </c>
      <c r="DE263">
        <v>1678.4179999999999</v>
      </c>
      <c r="DF263">
        <v>1955.921</v>
      </c>
      <c r="DG263">
        <v>1998.6179999999999</v>
      </c>
      <c r="DH263">
        <v>1175.2560000000001</v>
      </c>
      <c r="DI263">
        <v>1055.521</v>
      </c>
      <c r="DJ263">
        <v>934.48019999999997</v>
      </c>
      <c r="DK263">
        <v>521.19219999999996</v>
      </c>
      <c r="DL263">
        <v>167.32929999999999</v>
      </c>
      <c r="DM263">
        <v>243.62909999999999</v>
      </c>
      <c r="DP263">
        <v>51</v>
      </c>
      <c r="DQ263">
        <v>1.8049999999999999</v>
      </c>
      <c r="DR263">
        <v>1.8049999999999999</v>
      </c>
    </row>
    <row r="264" spans="1:122" hidden="1" x14ac:dyDescent="0.3">
      <c r="A264" t="str">
        <f t="shared" si="6"/>
        <v>CCA-No_Elect DA 1-9 Hour ($400)_45134_20-21</v>
      </c>
      <c r="B264" t="s">
        <v>49</v>
      </c>
      <c r="C264" t="s">
        <v>183</v>
      </c>
      <c r="D264" t="s">
        <v>48</v>
      </c>
      <c r="E264" t="s">
        <v>48</v>
      </c>
      <c r="F264" t="s">
        <v>48</v>
      </c>
      <c r="G264" t="s">
        <v>84</v>
      </c>
      <c r="H264" t="s">
        <v>48</v>
      </c>
      <c r="I264" t="s">
        <v>84</v>
      </c>
      <c r="J264" t="s">
        <v>48</v>
      </c>
      <c r="K264" t="s">
        <v>217</v>
      </c>
      <c r="L264" s="22">
        <v>45134</v>
      </c>
      <c r="M264" s="25">
        <v>20</v>
      </c>
      <c r="N264">
        <v>21</v>
      </c>
      <c r="O264">
        <v>37</v>
      </c>
      <c r="P264">
        <v>36</v>
      </c>
      <c r="Q264">
        <v>1</v>
      </c>
      <c r="R264">
        <v>0</v>
      </c>
      <c r="S264">
        <v>0</v>
      </c>
      <c r="T264">
        <v>0</v>
      </c>
      <c r="U264">
        <v>0</v>
      </c>
      <c r="V264">
        <v>913.40666999999996</v>
      </c>
      <c r="W264">
        <v>895.54389000000003</v>
      </c>
      <c r="X264">
        <v>884.79332999999997</v>
      </c>
      <c r="Y264">
        <v>894.80389000000002</v>
      </c>
      <c r="Z264">
        <v>911.76221999999996</v>
      </c>
      <c r="AA264">
        <v>1007.8183</v>
      </c>
      <c r="AB264">
        <v>1674.0650000000001</v>
      </c>
      <c r="AC264">
        <v>2825.1761000000001</v>
      </c>
      <c r="AD264">
        <v>3326.4439000000002</v>
      </c>
      <c r="AE264">
        <v>3171.8249999999998</v>
      </c>
      <c r="AF264">
        <v>3889.6867000000002</v>
      </c>
      <c r="AG264">
        <v>3980.3982999999998</v>
      </c>
      <c r="AH264">
        <v>4303.9427999999998</v>
      </c>
      <c r="AI264">
        <v>4253.4171999999999</v>
      </c>
      <c r="AJ264">
        <v>4202.2749999999996</v>
      </c>
      <c r="AK264">
        <v>4427.7694000000001</v>
      </c>
      <c r="AL264">
        <v>4795.3438999999998</v>
      </c>
      <c r="AM264">
        <v>5249.4161000000004</v>
      </c>
      <c r="AN264">
        <v>5292.7267000000002</v>
      </c>
      <c r="AO264">
        <v>4454.5944</v>
      </c>
      <c r="AP264">
        <v>3504.7428</v>
      </c>
      <c r="AQ264">
        <v>1856.8039000000001</v>
      </c>
      <c r="AR264">
        <v>1071.1294</v>
      </c>
      <c r="AS264">
        <v>971.99</v>
      </c>
      <c r="AT264">
        <v>75.628570999999994</v>
      </c>
      <c r="AU264">
        <v>76.416667000000004</v>
      </c>
      <c r="AV264">
        <v>77.138889000000006</v>
      </c>
      <c r="AW264">
        <v>77.972222000000002</v>
      </c>
      <c r="AX264">
        <v>76.861110999999994</v>
      </c>
      <c r="AY264">
        <v>75.361110999999994</v>
      </c>
      <c r="AZ264">
        <v>73.694444000000004</v>
      </c>
      <c r="BA264">
        <v>73.055555999999996</v>
      </c>
      <c r="BB264">
        <v>72.361110999999994</v>
      </c>
      <c r="BC264">
        <v>71.416667000000004</v>
      </c>
      <c r="BD264">
        <v>70.75</v>
      </c>
      <c r="BE264">
        <v>71.305555999999996</v>
      </c>
      <c r="BF264">
        <v>70.888889000000006</v>
      </c>
      <c r="BG264">
        <v>71.194444000000004</v>
      </c>
      <c r="BH264">
        <v>70.555555999999996</v>
      </c>
      <c r="BI264">
        <v>70.916667000000004</v>
      </c>
      <c r="BJ264">
        <v>70.472222000000002</v>
      </c>
      <c r="BK264">
        <v>70.666667000000004</v>
      </c>
      <c r="BL264">
        <v>71.555555999999996</v>
      </c>
      <c r="BM264">
        <v>72.013889000000006</v>
      </c>
      <c r="BN264">
        <v>72.583332999999996</v>
      </c>
      <c r="BO264">
        <v>72.166667000000004</v>
      </c>
      <c r="BP264">
        <v>72.514285999999998</v>
      </c>
      <c r="BQ264">
        <v>73.457143000000002</v>
      </c>
      <c r="BR264">
        <v>34.904649999999997</v>
      </c>
      <c r="BS264">
        <v>54.25282</v>
      </c>
      <c r="BT264">
        <v>69.428870000000003</v>
      </c>
      <c r="BU264">
        <v>97.461060000000003</v>
      </c>
      <c r="BV264">
        <v>146.1027</v>
      </c>
      <c r="BW264">
        <v>134.47790000000001</v>
      </c>
      <c r="BX264">
        <v>121.9846</v>
      </c>
      <c r="BY264">
        <v>-225.12780000000001</v>
      </c>
      <c r="BZ264">
        <v>-274.55599999999998</v>
      </c>
      <c r="CA264">
        <v>74.339460000000003</v>
      </c>
      <c r="CB264">
        <v>-22.467549999999999</v>
      </c>
      <c r="CC264">
        <v>-41.048929999999999</v>
      </c>
      <c r="CD264">
        <v>-99.811710000000005</v>
      </c>
      <c r="CE264">
        <v>148.88079999999999</v>
      </c>
      <c r="CF264">
        <v>62.703479999999999</v>
      </c>
      <c r="CG264">
        <v>-63.648600000000002</v>
      </c>
      <c r="CH264">
        <v>-113.2306</v>
      </c>
      <c r="CI264">
        <v>-293.46820000000002</v>
      </c>
      <c r="CJ264">
        <v>-187.6208</v>
      </c>
      <c r="CK264">
        <v>513.03989999999999</v>
      </c>
      <c r="CL264">
        <v>221.1233</v>
      </c>
      <c r="CM264">
        <v>-53.172649999999997</v>
      </c>
      <c r="CN264">
        <v>33.284979999999997</v>
      </c>
      <c r="CO264">
        <v>21.820650000000001</v>
      </c>
      <c r="CP264">
        <v>1305.1300000000001</v>
      </c>
      <c r="CQ264">
        <v>902.34749999999997</v>
      </c>
      <c r="CR264">
        <v>823.57349999999997</v>
      </c>
      <c r="CS264">
        <v>763.53279999999995</v>
      </c>
      <c r="CT264">
        <v>551.06640000000004</v>
      </c>
      <c r="CU264">
        <v>651.01110000000006</v>
      </c>
      <c r="CV264">
        <v>672.38210000000004</v>
      </c>
      <c r="CW264">
        <v>1356.615</v>
      </c>
      <c r="CX264">
        <v>1583.2670000000001</v>
      </c>
      <c r="CY264">
        <v>1822.3340000000001</v>
      </c>
      <c r="CZ264">
        <v>1522.0329999999999</v>
      </c>
      <c r="DA264">
        <v>3113.924</v>
      </c>
      <c r="DB264">
        <v>915.33979999999997</v>
      </c>
      <c r="DC264">
        <v>4388.1670000000004</v>
      </c>
      <c r="DD264">
        <v>4264.3509999999997</v>
      </c>
      <c r="DE264">
        <v>4522.8869999999997</v>
      </c>
      <c r="DF264">
        <v>3866.6309999999999</v>
      </c>
      <c r="DG264">
        <v>5949.4769999999999</v>
      </c>
      <c r="DH264">
        <v>3871.375</v>
      </c>
      <c r="DI264">
        <v>13423.99</v>
      </c>
      <c r="DJ264">
        <v>4421.7950000000001</v>
      </c>
      <c r="DK264">
        <v>595.40930000000003</v>
      </c>
      <c r="DL264">
        <v>145.78360000000001</v>
      </c>
      <c r="DM264">
        <v>403.68130000000002</v>
      </c>
      <c r="DP264">
        <v>37</v>
      </c>
      <c r="DQ264">
        <v>0.68978569999999995</v>
      </c>
      <c r="DR264">
        <v>0.68978572000000005</v>
      </c>
    </row>
    <row r="265" spans="1:122" hidden="1" x14ac:dyDescent="0.3">
      <c r="A265" t="str">
        <f t="shared" si="6"/>
        <v>CCA-No_Elect DA 1-9 Hour ($400)_45135_20-21</v>
      </c>
      <c r="B265" t="s">
        <v>49</v>
      </c>
      <c r="C265" t="s">
        <v>183</v>
      </c>
      <c r="D265" t="s">
        <v>48</v>
      </c>
      <c r="E265" t="s">
        <v>48</v>
      </c>
      <c r="F265" t="s">
        <v>48</v>
      </c>
      <c r="G265" t="s">
        <v>84</v>
      </c>
      <c r="H265" t="s">
        <v>48</v>
      </c>
      <c r="I265" t="s">
        <v>84</v>
      </c>
      <c r="J265" t="s">
        <v>48</v>
      </c>
      <c r="K265" t="s">
        <v>217</v>
      </c>
      <c r="L265" s="22">
        <v>45135</v>
      </c>
      <c r="M265" s="25">
        <v>20</v>
      </c>
      <c r="N265">
        <v>21</v>
      </c>
      <c r="O265">
        <v>37</v>
      </c>
      <c r="P265">
        <v>36</v>
      </c>
      <c r="Q265">
        <v>1</v>
      </c>
      <c r="R265">
        <v>0</v>
      </c>
      <c r="S265">
        <v>0</v>
      </c>
      <c r="T265">
        <v>0</v>
      </c>
      <c r="U265">
        <v>0</v>
      </c>
      <c r="V265">
        <v>998.89721999999995</v>
      </c>
      <c r="W265">
        <v>940.35500000000002</v>
      </c>
      <c r="X265">
        <v>926.15111000000002</v>
      </c>
      <c r="Y265">
        <v>893.26221999999996</v>
      </c>
      <c r="Z265">
        <v>879.71610999999996</v>
      </c>
      <c r="AA265">
        <v>960.78722000000005</v>
      </c>
      <c r="AB265">
        <v>1622.1211000000001</v>
      </c>
      <c r="AC265">
        <v>2794.0138999999999</v>
      </c>
      <c r="AD265">
        <v>3098.1127999999999</v>
      </c>
      <c r="AE265">
        <v>2833.9944</v>
      </c>
      <c r="AF265">
        <v>3651.5916999999999</v>
      </c>
      <c r="AG265">
        <v>3896.3056000000001</v>
      </c>
      <c r="AH265">
        <v>4135.8806000000004</v>
      </c>
      <c r="AI265">
        <v>4067.7593999999999</v>
      </c>
      <c r="AJ265">
        <v>4338.6405999999997</v>
      </c>
      <c r="AK265">
        <v>4474.4511000000002</v>
      </c>
      <c r="AL265">
        <v>4419.5267000000003</v>
      </c>
      <c r="AM265">
        <v>5060.7572</v>
      </c>
      <c r="AN265">
        <v>5410.0989</v>
      </c>
      <c r="AO265">
        <v>4191.5244000000002</v>
      </c>
      <c r="AP265">
        <v>3852.2139000000002</v>
      </c>
      <c r="AQ265">
        <v>2039.5839000000001</v>
      </c>
      <c r="AR265">
        <v>1167.5555999999999</v>
      </c>
      <c r="AS265">
        <v>1002.3094</v>
      </c>
      <c r="AT265">
        <v>72.916667000000004</v>
      </c>
      <c r="AU265">
        <v>73.972222000000002</v>
      </c>
      <c r="AV265">
        <v>74.083332999999996</v>
      </c>
      <c r="AW265">
        <v>73.222222000000002</v>
      </c>
      <c r="AX265">
        <v>73.205882000000003</v>
      </c>
      <c r="AY265">
        <v>72.411765000000003</v>
      </c>
      <c r="AZ265">
        <v>72.205882000000003</v>
      </c>
      <c r="BA265">
        <v>72.166667000000004</v>
      </c>
      <c r="BB265">
        <v>72.5</v>
      </c>
      <c r="BC265">
        <v>72</v>
      </c>
      <c r="BD265">
        <v>71.5</v>
      </c>
      <c r="BE265">
        <v>71.388889000000006</v>
      </c>
      <c r="BF265">
        <v>70</v>
      </c>
      <c r="BG265">
        <v>69.055555999999996</v>
      </c>
      <c r="BH265">
        <v>68.722222000000002</v>
      </c>
      <c r="BI265">
        <v>69.055555999999996</v>
      </c>
      <c r="BJ265">
        <v>68.777777999999998</v>
      </c>
      <c r="BK265">
        <v>69.555555999999996</v>
      </c>
      <c r="BL265">
        <v>70.138889000000006</v>
      </c>
      <c r="BM265">
        <v>70.527777999999998</v>
      </c>
      <c r="BN265">
        <v>70.277777999999998</v>
      </c>
      <c r="BO265">
        <v>70.055555999999996</v>
      </c>
      <c r="BP265">
        <v>70.861110999999994</v>
      </c>
      <c r="BQ265">
        <v>71.444444000000004</v>
      </c>
      <c r="BR265">
        <v>34.904640000000001</v>
      </c>
      <c r="BS265">
        <v>54.252800000000001</v>
      </c>
      <c r="BT265">
        <v>69.42886</v>
      </c>
      <c r="BU265">
        <v>97.461079999999995</v>
      </c>
      <c r="BV265">
        <v>146.1027</v>
      </c>
      <c r="BW265">
        <v>134.47790000000001</v>
      </c>
      <c r="BX265">
        <v>121.9846</v>
      </c>
      <c r="BY265">
        <v>-225.12780000000001</v>
      </c>
      <c r="BZ265">
        <v>-274.55599999999998</v>
      </c>
      <c r="CA265">
        <v>74.339449999999999</v>
      </c>
      <c r="CB265">
        <v>-22.467590000000001</v>
      </c>
      <c r="CC265">
        <v>-41.048999999999999</v>
      </c>
      <c r="CD265">
        <v>-99.811679999999996</v>
      </c>
      <c r="CE265">
        <v>148.88069999999999</v>
      </c>
      <c r="CF265">
        <v>62.703479999999999</v>
      </c>
      <c r="CG265">
        <v>-63.648629999999997</v>
      </c>
      <c r="CH265">
        <v>-113.2306</v>
      </c>
      <c r="CI265">
        <v>-293.46820000000002</v>
      </c>
      <c r="CJ265">
        <v>-187.6207</v>
      </c>
      <c r="CK265">
        <v>513.04</v>
      </c>
      <c r="CL265">
        <v>221.1233</v>
      </c>
      <c r="CM265">
        <v>-53.172649999999997</v>
      </c>
      <c r="CN265">
        <v>33.284979999999997</v>
      </c>
      <c r="CO265">
        <v>21.82066</v>
      </c>
      <c r="CP265">
        <v>1313.8209999999999</v>
      </c>
      <c r="CQ265">
        <v>879.4579</v>
      </c>
      <c r="CR265">
        <v>849.3279</v>
      </c>
      <c r="CS265">
        <v>732.75040000000001</v>
      </c>
      <c r="CT265">
        <v>547.62630000000001</v>
      </c>
      <c r="CU265">
        <v>641.92190000000005</v>
      </c>
      <c r="CV265">
        <v>658.56790000000001</v>
      </c>
      <c r="CW265">
        <v>1295.7080000000001</v>
      </c>
      <c r="CX265">
        <v>1526.549</v>
      </c>
      <c r="CY265">
        <v>1743.4570000000001</v>
      </c>
      <c r="CZ265">
        <v>1493.864</v>
      </c>
      <c r="DA265">
        <v>3063.0210000000002</v>
      </c>
      <c r="DB265">
        <v>875.67550000000006</v>
      </c>
      <c r="DC265">
        <v>4457.7219999999998</v>
      </c>
      <c r="DD265">
        <v>4158.2780000000002</v>
      </c>
      <c r="DE265">
        <v>4454.8810000000003</v>
      </c>
      <c r="DF265">
        <v>4138.7539999999999</v>
      </c>
      <c r="DG265">
        <v>5984.8630000000003</v>
      </c>
      <c r="DH265">
        <v>3837.1019999999999</v>
      </c>
      <c r="DI265">
        <v>13258.91</v>
      </c>
      <c r="DJ265">
        <v>4546.2089999999998</v>
      </c>
      <c r="DK265">
        <v>633.18010000000004</v>
      </c>
      <c r="DL265">
        <v>167.28129999999999</v>
      </c>
      <c r="DM265">
        <v>433.09719999999999</v>
      </c>
      <c r="DP265">
        <v>37</v>
      </c>
      <c r="DQ265">
        <v>0.68978569999999995</v>
      </c>
      <c r="DR265">
        <v>0.68978572000000005</v>
      </c>
    </row>
    <row r="266" spans="1:122" hidden="1" x14ac:dyDescent="0.3">
      <c r="A266" t="str">
        <f t="shared" si="6"/>
        <v>CCA-No_Elect DA 1-9 Hour ($400)_45153_18-20</v>
      </c>
      <c r="B266" t="s">
        <v>49</v>
      </c>
      <c r="C266" t="s">
        <v>183</v>
      </c>
      <c r="D266" t="s">
        <v>48</v>
      </c>
      <c r="E266" t="s">
        <v>48</v>
      </c>
      <c r="F266" t="s">
        <v>48</v>
      </c>
      <c r="G266" t="s">
        <v>84</v>
      </c>
      <c r="H266" t="s">
        <v>48</v>
      </c>
      <c r="I266" t="s">
        <v>84</v>
      </c>
      <c r="J266" t="s">
        <v>48</v>
      </c>
      <c r="K266" t="s">
        <v>217</v>
      </c>
      <c r="L266" s="22">
        <v>45153</v>
      </c>
      <c r="M266" s="25">
        <v>18</v>
      </c>
      <c r="N266">
        <v>20</v>
      </c>
      <c r="O266">
        <v>37</v>
      </c>
      <c r="P266">
        <v>36</v>
      </c>
      <c r="Q266">
        <v>1</v>
      </c>
      <c r="R266">
        <v>0</v>
      </c>
      <c r="S266">
        <v>0</v>
      </c>
      <c r="T266">
        <v>0</v>
      </c>
      <c r="U266">
        <v>0</v>
      </c>
      <c r="V266">
        <v>999.57556</v>
      </c>
      <c r="W266">
        <v>929.33722</v>
      </c>
      <c r="X266">
        <v>909.91222000000005</v>
      </c>
      <c r="Y266">
        <v>960.33500000000004</v>
      </c>
      <c r="Z266">
        <v>1017.5411</v>
      </c>
      <c r="AA266">
        <v>1033.1632999999999</v>
      </c>
      <c r="AB266">
        <v>1778.3843999999999</v>
      </c>
      <c r="AC266">
        <v>2592.1172000000001</v>
      </c>
      <c r="AD266">
        <v>3076.5293999999999</v>
      </c>
      <c r="AE266">
        <v>3140.6217000000001</v>
      </c>
      <c r="AF266">
        <v>3607.0272</v>
      </c>
      <c r="AG266">
        <v>3696.855</v>
      </c>
      <c r="AH266">
        <v>3948.1055999999999</v>
      </c>
      <c r="AI266">
        <v>4187.8038999999999</v>
      </c>
      <c r="AJ266">
        <v>4233.8278</v>
      </c>
      <c r="AK266">
        <v>4380.4506000000001</v>
      </c>
      <c r="AL266">
        <v>4793.5761000000002</v>
      </c>
      <c r="AM266">
        <v>4451.7371999999996</v>
      </c>
      <c r="AN266">
        <v>4539.1805999999997</v>
      </c>
      <c r="AO266">
        <v>4636.2232999999997</v>
      </c>
      <c r="AP266">
        <v>3886.8294000000001</v>
      </c>
      <c r="AQ266">
        <v>1849.9383</v>
      </c>
      <c r="AR266">
        <v>1152.6732999999999</v>
      </c>
      <c r="AS266">
        <v>1006.5644</v>
      </c>
      <c r="AT266">
        <v>73.277777999999998</v>
      </c>
      <c r="AU266">
        <v>73.861110999999994</v>
      </c>
      <c r="AV266">
        <v>74.416667000000004</v>
      </c>
      <c r="AW266">
        <v>73.722222000000002</v>
      </c>
      <c r="AX266">
        <v>74.166667000000004</v>
      </c>
      <c r="AY266">
        <v>73.444444000000004</v>
      </c>
      <c r="AZ266">
        <v>73.647058999999999</v>
      </c>
      <c r="BA266">
        <v>74</v>
      </c>
      <c r="BB266">
        <v>72.805555999999996</v>
      </c>
      <c r="BC266">
        <v>70.75</v>
      </c>
      <c r="BD266">
        <v>70.555555999999996</v>
      </c>
      <c r="BE266">
        <v>70.027777999999998</v>
      </c>
      <c r="BF266">
        <v>69.722222000000002</v>
      </c>
      <c r="BG266">
        <v>70</v>
      </c>
      <c r="BH266">
        <v>69.5</v>
      </c>
      <c r="BI266">
        <v>68.777777999999998</v>
      </c>
      <c r="BJ266">
        <v>68.694444000000004</v>
      </c>
      <c r="BK266">
        <v>68.916667000000004</v>
      </c>
      <c r="BL266">
        <v>68.722222000000002</v>
      </c>
      <c r="BM266">
        <v>69.388889000000006</v>
      </c>
      <c r="BN266">
        <v>69.833332999999996</v>
      </c>
      <c r="BO266">
        <v>70.805555999999996</v>
      </c>
      <c r="BP266">
        <v>71.833332999999996</v>
      </c>
      <c r="BQ266">
        <v>72.805555999999996</v>
      </c>
      <c r="BR266">
        <v>21.675799999999999</v>
      </c>
      <c r="BS266">
        <v>64.837919999999997</v>
      </c>
      <c r="BT266">
        <v>84.910219999999995</v>
      </c>
      <c r="BU266">
        <v>45.906140000000001</v>
      </c>
      <c r="BV266">
        <v>35.868879999999997</v>
      </c>
      <c r="BW266">
        <v>94.934740000000005</v>
      </c>
      <c r="BX266">
        <v>-41.176659999999998</v>
      </c>
      <c r="BY266">
        <v>-23.658480000000001</v>
      </c>
      <c r="BZ266">
        <v>-67.622730000000004</v>
      </c>
      <c r="CA266">
        <v>-48.074300000000001</v>
      </c>
      <c r="CB266">
        <v>27.312000000000001</v>
      </c>
      <c r="CC266">
        <v>124.2299</v>
      </c>
      <c r="CD266">
        <v>-8.0524380000000004</v>
      </c>
      <c r="CE266">
        <v>-169.30080000000001</v>
      </c>
      <c r="CF266">
        <v>-190.51689999999999</v>
      </c>
      <c r="CG266">
        <v>-273.38389999999998</v>
      </c>
      <c r="CH266">
        <v>-534.95500000000004</v>
      </c>
      <c r="CI266">
        <v>159.92930000000001</v>
      </c>
      <c r="CJ266">
        <v>340.84840000000003</v>
      </c>
      <c r="CK266">
        <v>73.604190000000003</v>
      </c>
      <c r="CL266">
        <v>-253.4111</v>
      </c>
      <c r="CM266">
        <v>-38.427909999999997</v>
      </c>
      <c r="CN266">
        <v>13.98297</v>
      </c>
      <c r="CO266">
        <v>20.594619999999999</v>
      </c>
      <c r="CP266">
        <v>322.15690000000001</v>
      </c>
      <c r="CQ266">
        <v>301.59870000000001</v>
      </c>
      <c r="CR266">
        <v>289.97989999999999</v>
      </c>
      <c r="CS266">
        <v>283.96800000000002</v>
      </c>
      <c r="CT266">
        <v>247.846</v>
      </c>
      <c r="CU266">
        <v>407.63319999999999</v>
      </c>
      <c r="CV266">
        <v>352.77379999999999</v>
      </c>
      <c r="CW266">
        <v>563.17160000000001</v>
      </c>
      <c r="CX266">
        <v>688.55849999999998</v>
      </c>
      <c r="CY266">
        <v>806.47749999999996</v>
      </c>
      <c r="CZ266">
        <v>608.57860000000005</v>
      </c>
      <c r="DA266">
        <v>437.68459999999999</v>
      </c>
      <c r="DB266">
        <v>346.44200000000001</v>
      </c>
      <c r="DC266">
        <v>672.1422</v>
      </c>
      <c r="DD266">
        <v>1052.605</v>
      </c>
      <c r="DE266">
        <v>1373.5119999999999</v>
      </c>
      <c r="DF266">
        <v>2085.915</v>
      </c>
      <c r="DG266">
        <v>2163.6019999999999</v>
      </c>
      <c r="DH266">
        <v>1657.058</v>
      </c>
      <c r="DI266">
        <v>2327.98</v>
      </c>
      <c r="DJ266">
        <v>1570.2819999999999</v>
      </c>
      <c r="DK266">
        <v>165.13740000000001</v>
      </c>
      <c r="DL266">
        <v>39.332650000000001</v>
      </c>
      <c r="DM266">
        <v>85.685649999999995</v>
      </c>
      <c r="DP266">
        <v>37</v>
      </c>
      <c r="DQ266">
        <v>0.74528570000000005</v>
      </c>
      <c r="DR266">
        <v>0.74528572000000004</v>
      </c>
    </row>
    <row r="267" spans="1:122" hidden="1" x14ac:dyDescent="0.3">
      <c r="A267" t="str">
        <f t="shared" si="6"/>
        <v>CCA-No_Elect DA 1-9 Hour ($400)_45154_18-21</v>
      </c>
      <c r="B267" t="s">
        <v>49</v>
      </c>
      <c r="C267" t="s">
        <v>183</v>
      </c>
      <c r="D267" t="s">
        <v>48</v>
      </c>
      <c r="E267" t="s">
        <v>48</v>
      </c>
      <c r="F267" t="s">
        <v>48</v>
      </c>
      <c r="G267" t="s">
        <v>84</v>
      </c>
      <c r="H267" t="s">
        <v>48</v>
      </c>
      <c r="I267" t="s">
        <v>84</v>
      </c>
      <c r="J267" t="s">
        <v>48</v>
      </c>
      <c r="K267" t="s">
        <v>217</v>
      </c>
      <c r="L267" s="22">
        <v>45154</v>
      </c>
      <c r="M267" s="25">
        <v>18</v>
      </c>
      <c r="N267">
        <v>21</v>
      </c>
      <c r="O267">
        <v>37</v>
      </c>
      <c r="P267">
        <v>36</v>
      </c>
      <c r="Q267">
        <v>1</v>
      </c>
      <c r="R267">
        <v>0</v>
      </c>
      <c r="S267">
        <v>0</v>
      </c>
      <c r="T267">
        <v>0</v>
      </c>
      <c r="U267">
        <v>0</v>
      </c>
      <c r="V267">
        <v>956.10055999999997</v>
      </c>
      <c r="W267">
        <v>913.30389000000002</v>
      </c>
      <c r="X267">
        <v>884.36167</v>
      </c>
      <c r="Y267">
        <v>887.38333</v>
      </c>
      <c r="Z267">
        <v>947.28222000000005</v>
      </c>
      <c r="AA267">
        <v>1043.8933</v>
      </c>
      <c r="AB267">
        <v>1725.0633</v>
      </c>
      <c r="AC267">
        <v>2662.6639</v>
      </c>
      <c r="AD267">
        <v>3174.4560999999999</v>
      </c>
      <c r="AE267">
        <v>3262.3517000000002</v>
      </c>
      <c r="AF267">
        <v>4364.3555999999999</v>
      </c>
      <c r="AG267">
        <v>4032.0956000000001</v>
      </c>
      <c r="AH267">
        <v>4310.1505999999999</v>
      </c>
      <c r="AI267">
        <v>4463.2893999999997</v>
      </c>
      <c r="AJ267">
        <v>4615.38</v>
      </c>
      <c r="AK267">
        <v>4901.1432999999997</v>
      </c>
      <c r="AL267">
        <v>4907.2689</v>
      </c>
      <c r="AM267">
        <v>4399.8139000000001</v>
      </c>
      <c r="AN267">
        <v>4784.0793999999996</v>
      </c>
      <c r="AO267">
        <v>4969.9633000000003</v>
      </c>
      <c r="AP267">
        <v>3747.8328000000001</v>
      </c>
      <c r="AQ267">
        <v>2036.9733000000001</v>
      </c>
      <c r="AR267">
        <v>1191.9549999999999</v>
      </c>
      <c r="AS267">
        <v>1016.5956</v>
      </c>
      <c r="AT267">
        <v>75.222222000000002</v>
      </c>
      <c r="AU267">
        <v>77.527777999999998</v>
      </c>
      <c r="AV267">
        <v>77.638889000000006</v>
      </c>
      <c r="AW267">
        <v>77.138889000000006</v>
      </c>
      <c r="AX267">
        <v>77.333332999999996</v>
      </c>
      <c r="AY267">
        <v>76.944444000000004</v>
      </c>
      <c r="AZ267">
        <v>77.194444000000004</v>
      </c>
      <c r="BA267">
        <v>76.388889000000006</v>
      </c>
      <c r="BB267">
        <v>74.388889000000006</v>
      </c>
      <c r="BC267">
        <v>73.361110999999994</v>
      </c>
      <c r="BD267">
        <v>72.611110999999994</v>
      </c>
      <c r="BE267">
        <v>72.847222000000002</v>
      </c>
      <c r="BF267">
        <v>72.25</v>
      </c>
      <c r="BG267">
        <v>71.75</v>
      </c>
      <c r="BH267">
        <v>70.96875</v>
      </c>
      <c r="BI267">
        <v>70.333332999999996</v>
      </c>
      <c r="BJ267">
        <v>70.033332999999999</v>
      </c>
      <c r="BK267">
        <v>70.518518999999998</v>
      </c>
      <c r="BL267">
        <v>70.484848</v>
      </c>
      <c r="BM267">
        <v>71.194444000000004</v>
      </c>
      <c r="BN267">
        <v>71.916667000000004</v>
      </c>
      <c r="BO267">
        <v>73.416667000000004</v>
      </c>
      <c r="BP267">
        <v>74.833332999999996</v>
      </c>
      <c r="BQ267">
        <v>76.138889000000006</v>
      </c>
      <c r="BR267">
        <v>16.00873</v>
      </c>
      <c r="BS267">
        <v>40.78302</v>
      </c>
      <c r="BT267">
        <v>65.5595</v>
      </c>
      <c r="BU267">
        <v>70.161580000000001</v>
      </c>
      <c r="BV267">
        <v>53.293419999999998</v>
      </c>
      <c r="BW267">
        <v>50.38552</v>
      </c>
      <c r="BX267">
        <v>38.605550000000001</v>
      </c>
      <c r="BY267">
        <v>13.2173</v>
      </c>
      <c r="BZ267">
        <v>-103.14109999999999</v>
      </c>
      <c r="CA267">
        <v>-64.561089999999993</v>
      </c>
      <c r="CB267">
        <v>-364.17169999999999</v>
      </c>
      <c r="CC267">
        <v>242.3699</v>
      </c>
      <c r="CD267">
        <v>119.73779999999999</v>
      </c>
      <c r="CE267">
        <v>24.678809999999999</v>
      </c>
      <c r="CF267">
        <v>-113.0252</v>
      </c>
      <c r="CG267">
        <v>-383.77260000000001</v>
      </c>
      <c r="CH267">
        <v>-117.6193</v>
      </c>
      <c r="CI267">
        <v>727.25969999999995</v>
      </c>
      <c r="CJ267">
        <v>541.6223</v>
      </c>
      <c r="CK267">
        <v>37.569859999999998</v>
      </c>
      <c r="CL267">
        <v>72.828500000000005</v>
      </c>
      <c r="CM267">
        <v>-109.78740000000001</v>
      </c>
      <c r="CN267">
        <v>41.268900000000002</v>
      </c>
      <c r="CO267">
        <v>50.862520000000004</v>
      </c>
      <c r="CP267">
        <v>147.11869999999999</v>
      </c>
      <c r="CQ267">
        <v>160.3569</v>
      </c>
      <c r="CR267">
        <v>188.49639999999999</v>
      </c>
      <c r="CS267">
        <v>186.3768</v>
      </c>
      <c r="CT267">
        <v>168.62049999999999</v>
      </c>
      <c r="CU267">
        <v>278.95080000000002</v>
      </c>
      <c r="CV267">
        <v>305.96109999999999</v>
      </c>
      <c r="CW267">
        <v>529.26340000000005</v>
      </c>
      <c r="CX267">
        <v>548.11500000000001</v>
      </c>
      <c r="CY267">
        <v>1046.5119999999999</v>
      </c>
      <c r="CZ267">
        <v>752.62660000000005</v>
      </c>
      <c r="DA267">
        <v>666.21960000000001</v>
      </c>
      <c r="DB267">
        <v>398.86950000000002</v>
      </c>
      <c r="DC267">
        <v>823.02070000000003</v>
      </c>
      <c r="DD267">
        <v>901.60419999999999</v>
      </c>
      <c r="DE267">
        <v>1419.2539999999999</v>
      </c>
      <c r="DF267">
        <v>1978.9269999999999</v>
      </c>
      <c r="DG267">
        <v>2475.7660000000001</v>
      </c>
      <c r="DH267">
        <v>1935.42</v>
      </c>
      <c r="DI267">
        <v>2698.8829999999998</v>
      </c>
      <c r="DJ267">
        <v>1632.1310000000001</v>
      </c>
      <c r="DK267">
        <v>160.62520000000001</v>
      </c>
      <c r="DL267">
        <v>42.72954</v>
      </c>
      <c r="DM267">
        <v>79.830119999999994</v>
      </c>
      <c r="DP267">
        <v>37</v>
      </c>
      <c r="DQ267">
        <v>0.74528570000000005</v>
      </c>
      <c r="DR267">
        <v>0.74528572000000004</v>
      </c>
    </row>
    <row r="268" spans="1:122" hidden="1" x14ac:dyDescent="0.3">
      <c r="A268" t="str">
        <f t="shared" si="6"/>
        <v>CCA-No_Elect DA 1-9 Hour ($400)_45166_19-20</v>
      </c>
      <c r="B268" t="s">
        <v>49</v>
      </c>
      <c r="C268" t="s">
        <v>183</v>
      </c>
      <c r="D268" t="s">
        <v>48</v>
      </c>
      <c r="E268" t="s">
        <v>48</v>
      </c>
      <c r="F268" t="s">
        <v>48</v>
      </c>
      <c r="G268" t="s">
        <v>84</v>
      </c>
      <c r="H268" t="s">
        <v>48</v>
      </c>
      <c r="I268" t="s">
        <v>84</v>
      </c>
      <c r="J268" t="s">
        <v>48</v>
      </c>
      <c r="K268" t="s">
        <v>217</v>
      </c>
      <c r="L268" s="22">
        <v>45166</v>
      </c>
      <c r="M268" s="25">
        <v>19</v>
      </c>
      <c r="N268">
        <v>20</v>
      </c>
      <c r="O268">
        <v>37</v>
      </c>
      <c r="P268">
        <v>35</v>
      </c>
      <c r="Q268">
        <v>1</v>
      </c>
      <c r="R268">
        <v>0</v>
      </c>
      <c r="S268">
        <v>0</v>
      </c>
      <c r="T268">
        <v>0</v>
      </c>
      <c r="U268">
        <v>0</v>
      </c>
      <c r="V268">
        <v>886.03371000000004</v>
      </c>
      <c r="W268">
        <v>881.27656999999999</v>
      </c>
      <c r="X268">
        <v>883.41200000000003</v>
      </c>
      <c r="Y268">
        <v>872.65029000000004</v>
      </c>
      <c r="Z268">
        <v>919.77770999999996</v>
      </c>
      <c r="AA268">
        <v>1031.2429</v>
      </c>
      <c r="AB268">
        <v>1695.0651</v>
      </c>
      <c r="AC268">
        <v>2578.8366000000001</v>
      </c>
      <c r="AD268">
        <v>3189.6536999999998</v>
      </c>
      <c r="AE268">
        <v>3462.5234</v>
      </c>
      <c r="AF268">
        <v>4064.4816999999998</v>
      </c>
      <c r="AG268">
        <v>4148.884</v>
      </c>
      <c r="AH268">
        <v>4169.3926000000001</v>
      </c>
      <c r="AI268">
        <v>4234.8509000000004</v>
      </c>
      <c r="AJ268">
        <v>4325.1731</v>
      </c>
      <c r="AK268">
        <v>4468.9233999999997</v>
      </c>
      <c r="AL268">
        <v>4685.5109000000002</v>
      </c>
      <c r="AM268">
        <v>5101.4543000000003</v>
      </c>
      <c r="AN268">
        <v>4979.8406000000004</v>
      </c>
      <c r="AO268">
        <v>4736.7822999999999</v>
      </c>
      <c r="AP268">
        <v>3787.6583000000001</v>
      </c>
      <c r="AQ268">
        <v>1821.7530999999999</v>
      </c>
      <c r="AR268">
        <v>1100.8028999999999</v>
      </c>
      <c r="AS268">
        <v>931.70228999999995</v>
      </c>
      <c r="AT268">
        <v>78.342856999999995</v>
      </c>
      <c r="AU268">
        <v>76.885713999999993</v>
      </c>
      <c r="AV268">
        <v>75.442857000000004</v>
      </c>
      <c r="AW268">
        <v>74.128570999999994</v>
      </c>
      <c r="AX268">
        <v>73.214286000000001</v>
      </c>
      <c r="AY268">
        <v>72.735293999999996</v>
      </c>
      <c r="AZ268">
        <v>72.705882000000003</v>
      </c>
      <c r="BA268">
        <v>72.235293999999996</v>
      </c>
      <c r="BB268">
        <v>73.441175999999999</v>
      </c>
      <c r="BC268">
        <v>74.088234999999997</v>
      </c>
      <c r="BD268">
        <v>75.466667000000001</v>
      </c>
      <c r="BE268">
        <v>77.333332999999996</v>
      </c>
      <c r="BF268">
        <v>77.433333000000005</v>
      </c>
      <c r="BG268">
        <v>77.580645000000004</v>
      </c>
      <c r="BH268">
        <v>77.903226000000004</v>
      </c>
      <c r="BI268">
        <v>79.419354999999996</v>
      </c>
      <c r="BJ268">
        <v>78.709676999999999</v>
      </c>
      <c r="BK268">
        <v>78.114286000000007</v>
      </c>
      <c r="BL268">
        <v>79.114286000000007</v>
      </c>
      <c r="BM268">
        <v>80.085713999999996</v>
      </c>
      <c r="BN268">
        <v>79.971429000000001</v>
      </c>
      <c r="BO268">
        <v>80.400000000000006</v>
      </c>
      <c r="BP268">
        <v>81.242857000000001</v>
      </c>
      <c r="BQ268">
        <v>80.928571000000005</v>
      </c>
      <c r="BR268">
        <v>36.900660000000002</v>
      </c>
      <c r="BS268">
        <v>31.78058</v>
      </c>
      <c r="BT268">
        <v>24.977150000000002</v>
      </c>
      <c r="BU268">
        <v>51.063789999999997</v>
      </c>
      <c r="BV268">
        <v>31.310449999999999</v>
      </c>
      <c r="BW268">
        <v>11.162940000000001</v>
      </c>
      <c r="BX268">
        <v>-15.518509999999999</v>
      </c>
      <c r="BY268">
        <v>128.2473</v>
      </c>
      <c r="BZ268">
        <v>9.8570799999999998</v>
      </c>
      <c r="CA268">
        <v>-181.9263</v>
      </c>
      <c r="CB268">
        <v>-70.456059999999994</v>
      </c>
      <c r="CC268">
        <v>-51.739840000000001</v>
      </c>
      <c r="CD268">
        <v>65.059510000000003</v>
      </c>
      <c r="CE268">
        <v>129.34110000000001</v>
      </c>
      <c r="CF268">
        <v>85.697659999999999</v>
      </c>
      <c r="CG268">
        <v>-26.791029999999999</v>
      </c>
      <c r="CH268">
        <v>-45.093429999999998</v>
      </c>
      <c r="CI268">
        <v>-108.9654</v>
      </c>
      <c r="CJ268">
        <v>228.82640000000001</v>
      </c>
      <c r="CK268">
        <v>189.81710000000001</v>
      </c>
      <c r="CL268">
        <v>-139.41130000000001</v>
      </c>
      <c r="CM268">
        <v>-71.321719999999999</v>
      </c>
      <c r="CN268">
        <v>21.28369</v>
      </c>
      <c r="CO268">
        <v>45.188079999999999</v>
      </c>
      <c r="CP268">
        <v>230.53909999999999</v>
      </c>
      <c r="CQ268">
        <v>219.11670000000001</v>
      </c>
      <c r="CR268">
        <v>174.39490000000001</v>
      </c>
      <c r="CS268">
        <v>160.4759</v>
      </c>
      <c r="CT268">
        <v>150.39449999999999</v>
      </c>
      <c r="CU268">
        <v>226.23320000000001</v>
      </c>
      <c r="CV268">
        <v>309.42410000000001</v>
      </c>
      <c r="CW268">
        <v>627.86379999999997</v>
      </c>
      <c r="CX268">
        <v>672.60350000000005</v>
      </c>
      <c r="CY268">
        <v>1052.212</v>
      </c>
      <c r="CZ268">
        <v>766.31449999999995</v>
      </c>
      <c r="DA268">
        <v>588.14189999999996</v>
      </c>
      <c r="DB268">
        <v>530.94680000000005</v>
      </c>
      <c r="DC268">
        <v>829.16859999999997</v>
      </c>
      <c r="DD268">
        <v>1010.433</v>
      </c>
      <c r="DE268">
        <v>1302.0329999999999</v>
      </c>
      <c r="DF268">
        <v>1566.1379999999999</v>
      </c>
      <c r="DG268">
        <v>2073.7689999999998</v>
      </c>
      <c r="DH268">
        <v>1792.154</v>
      </c>
      <c r="DI268">
        <v>3600.7809999999999</v>
      </c>
      <c r="DJ268">
        <v>2046.14</v>
      </c>
      <c r="DK268">
        <v>307.03519999999997</v>
      </c>
      <c r="DL268">
        <v>58.635719999999999</v>
      </c>
      <c r="DM268">
        <v>100.7826</v>
      </c>
      <c r="DP268">
        <v>37</v>
      </c>
      <c r="DQ268">
        <v>0.74528570000000005</v>
      </c>
      <c r="DR268">
        <v>0.74528572000000004</v>
      </c>
    </row>
    <row r="269" spans="1:122" hidden="1" x14ac:dyDescent="0.3">
      <c r="A269" t="str">
        <f t="shared" si="6"/>
        <v>CCA-No_Elect DA 1-9 Hour ($600)_45153_18-19</v>
      </c>
      <c r="B269" t="s">
        <v>49</v>
      </c>
      <c r="C269" t="s">
        <v>183</v>
      </c>
      <c r="D269" t="s">
        <v>48</v>
      </c>
      <c r="E269" t="s">
        <v>48</v>
      </c>
      <c r="F269" t="s">
        <v>48</v>
      </c>
      <c r="G269" t="s">
        <v>84</v>
      </c>
      <c r="H269" t="s">
        <v>48</v>
      </c>
      <c r="I269" t="s">
        <v>84</v>
      </c>
      <c r="J269" t="s">
        <v>48</v>
      </c>
      <c r="K269" t="s">
        <v>195</v>
      </c>
      <c r="L269" s="22">
        <v>45153</v>
      </c>
      <c r="M269" s="25">
        <v>18</v>
      </c>
      <c r="N269">
        <v>19</v>
      </c>
      <c r="O269">
        <v>27</v>
      </c>
      <c r="P269">
        <v>27</v>
      </c>
      <c r="Q269">
        <v>1</v>
      </c>
      <c r="R269">
        <v>0</v>
      </c>
      <c r="S269">
        <v>0</v>
      </c>
      <c r="T269">
        <v>0</v>
      </c>
      <c r="U269">
        <v>0</v>
      </c>
      <c r="V269">
        <v>2133.0700000000002</v>
      </c>
      <c r="W269">
        <v>2079.83</v>
      </c>
      <c r="X269">
        <v>2034.29</v>
      </c>
      <c r="Y269">
        <v>2033.81</v>
      </c>
      <c r="Z269">
        <v>2153.605</v>
      </c>
      <c r="AA269">
        <v>2431.5450000000001</v>
      </c>
      <c r="AB269">
        <v>2425.2449999999999</v>
      </c>
      <c r="AC269">
        <v>2491.895</v>
      </c>
      <c r="AD269">
        <v>2523.3000000000002</v>
      </c>
      <c r="AE269">
        <v>2685.5149999999999</v>
      </c>
      <c r="AF269">
        <v>2832.68</v>
      </c>
      <c r="AG269">
        <v>2876.07</v>
      </c>
      <c r="AH269">
        <v>2902.9250000000002</v>
      </c>
      <c r="AI269">
        <v>2987.6149999999998</v>
      </c>
      <c r="AJ269">
        <v>2962.9650000000001</v>
      </c>
      <c r="AK269">
        <v>3021.06</v>
      </c>
      <c r="AL269">
        <v>3049.39</v>
      </c>
      <c r="AM269">
        <v>2748.6149999999998</v>
      </c>
      <c r="AN269">
        <v>2722.5749999999998</v>
      </c>
      <c r="AO269">
        <v>2866.8850000000002</v>
      </c>
      <c r="AP269">
        <v>2797.165</v>
      </c>
      <c r="AQ269">
        <v>2604.87</v>
      </c>
      <c r="AR269">
        <v>2355.6149999999998</v>
      </c>
      <c r="AS269">
        <v>2207.0949999999998</v>
      </c>
      <c r="AT269">
        <v>71</v>
      </c>
      <c r="AU269">
        <v>72.222222000000002</v>
      </c>
      <c r="AV269">
        <v>73.296295999999998</v>
      </c>
      <c r="AW269">
        <v>73.555555999999996</v>
      </c>
      <c r="AX269">
        <v>74.111110999999994</v>
      </c>
      <c r="AY269">
        <v>74.666667000000004</v>
      </c>
      <c r="AZ269">
        <v>75.923077000000006</v>
      </c>
      <c r="BA269">
        <v>76.769231000000005</v>
      </c>
      <c r="BB269">
        <v>75.851851999999994</v>
      </c>
      <c r="BC269">
        <v>74.444444000000004</v>
      </c>
      <c r="BD269">
        <v>73.962963000000002</v>
      </c>
      <c r="BE269">
        <v>72.962963000000002</v>
      </c>
      <c r="BF269">
        <v>71.333332999999996</v>
      </c>
      <c r="BG269">
        <v>71.222222000000002</v>
      </c>
      <c r="BH269">
        <v>70.074073999999996</v>
      </c>
      <c r="BI269">
        <v>68.296295999999998</v>
      </c>
      <c r="BJ269">
        <v>68.444444000000004</v>
      </c>
      <c r="BK269">
        <v>68.481481000000002</v>
      </c>
      <c r="BL269">
        <v>67.925926000000004</v>
      </c>
      <c r="BM269">
        <v>68.185185000000004</v>
      </c>
      <c r="BN269">
        <v>68.296295999999998</v>
      </c>
      <c r="BO269">
        <v>68.703704000000002</v>
      </c>
      <c r="BP269">
        <v>69.259259</v>
      </c>
      <c r="BQ269">
        <v>70.037036999999998</v>
      </c>
      <c r="BR269">
        <v>-26.953140000000001</v>
      </c>
      <c r="BS269">
        <v>-22.338830000000002</v>
      </c>
      <c r="BT269">
        <v>-11.967980000000001</v>
      </c>
      <c r="BU269">
        <v>5.2299829999999998</v>
      </c>
      <c r="BV269">
        <v>31.701339999999998</v>
      </c>
      <c r="BW269">
        <v>-0.72182630000000003</v>
      </c>
      <c r="BX269">
        <v>12.418810000000001</v>
      </c>
      <c r="BY269">
        <v>6.1219900000000003</v>
      </c>
      <c r="BZ269">
        <v>-41.5989</v>
      </c>
      <c r="CA269">
        <v>-17.452570000000001</v>
      </c>
      <c r="CB269">
        <v>4.6625680000000003</v>
      </c>
      <c r="CC269">
        <v>29.32555</v>
      </c>
      <c r="CD269">
        <v>30.95814</v>
      </c>
      <c r="CE269">
        <v>-64.767269999999996</v>
      </c>
      <c r="CF269">
        <v>-35.189590000000003</v>
      </c>
      <c r="CG269">
        <v>-134.45599999999999</v>
      </c>
      <c r="CH269">
        <v>-133.25899999999999</v>
      </c>
      <c r="CI269">
        <v>222.74080000000001</v>
      </c>
      <c r="CJ269">
        <v>237.0573</v>
      </c>
      <c r="CK269">
        <v>16.319369999999999</v>
      </c>
      <c r="CL269">
        <v>-4.2902620000000002</v>
      </c>
      <c r="CM269">
        <v>6.1074909999999996</v>
      </c>
      <c r="CN269">
        <v>-1.6971909999999999</v>
      </c>
      <c r="CO269">
        <v>-7.9160110000000001</v>
      </c>
      <c r="CP269">
        <v>293.66239999999999</v>
      </c>
      <c r="CQ269">
        <v>231.7072</v>
      </c>
      <c r="CR269">
        <v>248.23509999999999</v>
      </c>
      <c r="CS269">
        <v>181.90199999999999</v>
      </c>
      <c r="CT269">
        <v>124.4196</v>
      </c>
      <c r="CU269">
        <v>93.167839999999998</v>
      </c>
      <c r="CV269">
        <v>58.357770000000002</v>
      </c>
      <c r="CW269">
        <v>91.21114</v>
      </c>
      <c r="CX269">
        <v>153.58860000000001</v>
      </c>
      <c r="CY269">
        <v>275.44099999999997</v>
      </c>
      <c r="CZ269">
        <v>103.3064</v>
      </c>
      <c r="DA269">
        <v>52.42492</v>
      </c>
      <c r="DB269">
        <v>51.41113</v>
      </c>
      <c r="DC269">
        <v>150.46</v>
      </c>
      <c r="DD269">
        <v>230.88239999999999</v>
      </c>
      <c r="DE269">
        <v>289.41500000000002</v>
      </c>
      <c r="DF269">
        <v>565.17240000000004</v>
      </c>
      <c r="DG269">
        <v>304.38150000000002</v>
      </c>
      <c r="DH269">
        <v>261.56330000000003</v>
      </c>
      <c r="DI269">
        <v>175.1482</v>
      </c>
      <c r="DJ269">
        <v>95.493160000000003</v>
      </c>
      <c r="DK269">
        <v>36.340229999999998</v>
      </c>
      <c r="DL269">
        <v>13.37857</v>
      </c>
      <c r="DM269">
        <v>34.02384</v>
      </c>
      <c r="DP269">
        <v>27</v>
      </c>
      <c r="DQ269">
        <v>1.093429</v>
      </c>
      <c r="DR269">
        <v>1.0934286</v>
      </c>
    </row>
    <row r="270" spans="1:122" hidden="1" x14ac:dyDescent="0.3">
      <c r="A270" t="str">
        <f t="shared" si="6"/>
        <v>CCA-No_Elect DA 1-9 Hour ($600)_45154_18-21</v>
      </c>
      <c r="B270" t="s">
        <v>49</v>
      </c>
      <c r="C270" t="s">
        <v>183</v>
      </c>
      <c r="D270" t="s">
        <v>48</v>
      </c>
      <c r="E270" t="s">
        <v>48</v>
      </c>
      <c r="F270" t="s">
        <v>48</v>
      </c>
      <c r="G270" t="s">
        <v>84</v>
      </c>
      <c r="H270" t="s">
        <v>48</v>
      </c>
      <c r="I270" t="s">
        <v>84</v>
      </c>
      <c r="J270" t="s">
        <v>48</v>
      </c>
      <c r="K270" t="s">
        <v>195</v>
      </c>
      <c r="L270" s="22">
        <v>45154</v>
      </c>
      <c r="M270" s="25">
        <v>18</v>
      </c>
      <c r="N270">
        <v>21</v>
      </c>
      <c r="O270">
        <v>27</v>
      </c>
      <c r="P270">
        <v>27</v>
      </c>
      <c r="Q270">
        <v>1</v>
      </c>
      <c r="R270">
        <v>0</v>
      </c>
      <c r="S270">
        <v>0</v>
      </c>
      <c r="T270">
        <v>0</v>
      </c>
      <c r="U270">
        <v>0</v>
      </c>
      <c r="V270">
        <v>2121.7800000000002</v>
      </c>
      <c r="W270">
        <v>2071.0500000000002</v>
      </c>
      <c r="X270">
        <v>2054.0100000000002</v>
      </c>
      <c r="Y270">
        <v>2095.92</v>
      </c>
      <c r="Z270">
        <v>2178.6950000000002</v>
      </c>
      <c r="AA270">
        <v>2439.3449999999998</v>
      </c>
      <c r="AB270">
        <v>2460.125</v>
      </c>
      <c r="AC270">
        <v>2590.4749999999999</v>
      </c>
      <c r="AD270">
        <v>2451.2049999999999</v>
      </c>
      <c r="AE270">
        <v>2636.4349999999999</v>
      </c>
      <c r="AF270">
        <v>2921.1149999999998</v>
      </c>
      <c r="AG270">
        <v>2910.69</v>
      </c>
      <c r="AH270">
        <v>2948.7849999999999</v>
      </c>
      <c r="AI270">
        <v>2964.73</v>
      </c>
      <c r="AJ270">
        <v>3038.2</v>
      </c>
      <c r="AK270">
        <v>3002.98</v>
      </c>
      <c r="AL270">
        <v>3134.72</v>
      </c>
      <c r="AM270">
        <v>2661.9450000000002</v>
      </c>
      <c r="AN270">
        <v>2765.7449999999999</v>
      </c>
      <c r="AO270">
        <v>2752.73</v>
      </c>
      <c r="AP270">
        <v>2629.605</v>
      </c>
      <c r="AQ270">
        <v>2720.17</v>
      </c>
      <c r="AR270">
        <v>2348.7449999999999</v>
      </c>
      <c r="AS270">
        <v>2199.37</v>
      </c>
      <c r="AT270">
        <v>73.203704000000002</v>
      </c>
      <c r="AU270">
        <v>75.462963000000002</v>
      </c>
      <c r="AV270">
        <v>75.888889000000006</v>
      </c>
      <c r="AW270">
        <v>76.703704000000002</v>
      </c>
      <c r="AX270">
        <v>78.555555999999996</v>
      </c>
      <c r="AY270">
        <v>78.518518999999998</v>
      </c>
      <c r="AZ270">
        <v>79.074073999999996</v>
      </c>
      <c r="BA270">
        <v>79.481481000000002</v>
      </c>
      <c r="BB270">
        <v>77.148148000000006</v>
      </c>
      <c r="BC270">
        <v>76.962963000000002</v>
      </c>
      <c r="BD270">
        <v>75.333332999999996</v>
      </c>
      <c r="BE270">
        <v>75.148148000000006</v>
      </c>
      <c r="BF270">
        <v>74.074073999999996</v>
      </c>
      <c r="BG270">
        <v>72.479167000000004</v>
      </c>
      <c r="BH270">
        <v>71.354167000000004</v>
      </c>
      <c r="BI270">
        <v>69.962963000000002</v>
      </c>
      <c r="BJ270">
        <v>69.833332999999996</v>
      </c>
      <c r="BK270">
        <v>70</v>
      </c>
      <c r="BL270">
        <v>69.44</v>
      </c>
      <c r="BM270">
        <v>69.962963000000002</v>
      </c>
      <c r="BN270">
        <v>70.259259</v>
      </c>
      <c r="BO270">
        <v>70.851851999999994</v>
      </c>
      <c r="BP270">
        <v>71.925926000000004</v>
      </c>
      <c r="BQ270">
        <v>73.037036999999998</v>
      </c>
      <c r="BR270">
        <v>-40.466709999999999</v>
      </c>
      <c r="BS270">
        <v>-40.593319999999999</v>
      </c>
      <c r="BT270">
        <v>-58.649949999999997</v>
      </c>
      <c r="BU270">
        <v>-90.434520000000006</v>
      </c>
      <c r="BV270">
        <v>-9.6050210000000007</v>
      </c>
      <c r="BW270">
        <v>-28.774170000000002</v>
      </c>
      <c r="BX270">
        <v>-20.189550000000001</v>
      </c>
      <c r="BY270">
        <v>-60.32282</v>
      </c>
      <c r="BZ270">
        <v>57.061549999999997</v>
      </c>
      <c r="CA270">
        <v>69.071579999999997</v>
      </c>
      <c r="CB270">
        <v>-38.527990000000003</v>
      </c>
      <c r="CC270">
        <v>20.405619999999999</v>
      </c>
      <c r="CD270">
        <v>16.163910000000001</v>
      </c>
      <c r="CE270">
        <v>3.2567439999999999</v>
      </c>
      <c r="CF270">
        <v>-34.458410000000001</v>
      </c>
      <c r="CG270">
        <v>-17.531389999999998</v>
      </c>
      <c r="CH270">
        <v>-129.32169999999999</v>
      </c>
      <c r="CI270">
        <v>375.23430000000002</v>
      </c>
      <c r="CJ270">
        <v>247.07640000000001</v>
      </c>
      <c r="CK270">
        <v>176.7362</v>
      </c>
      <c r="CL270">
        <v>179.48650000000001</v>
      </c>
      <c r="CM270">
        <v>-75.386669999999995</v>
      </c>
      <c r="CN270">
        <v>39.065449999999998</v>
      </c>
      <c r="CO270">
        <v>35.324869999999997</v>
      </c>
      <c r="CP270">
        <v>282.15870000000001</v>
      </c>
      <c r="CQ270">
        <v>207.68960000000001</v>
      </c>
      <c r="CR270">
        <v>223.31450000000001</v>
      </c>
      <c r="CS270">
        <v>162.66749999999999</v>
      </c>
      <c r="CT270">
        <v>105.1621</v>
      </c>
      <c r="CU270">
        <v>86.808760000000007</v>
      </c>
      <c r="CV270">
        <v>63.235799999999998</v>
      </c>
      <c r="CW270">
        <v>82.463890000000006</v>
      </c>
      <c r="CX270">
        <v>146.05529999999999</v>
      </c>
      <c r="CY270">
        <v>319.77769999999998</v>
      </c>
      <c r="CZ270">
        <v>127.6297</v>
      </c>
      <c r="DA270">
        <v>64.140870000000007</v>
      </c>
      <c r="DB270">
        <v>77.484129999999993</v>
      </c>
      <c r="DC270">
        <v>173.77459999999999</v>
      </c>
      <c r="DD270">
        <v>248.7833</v>
      </c>
      <c r="DE270">
        <v>409.75709999999998</v>
      </c>
      <c r="DF270">
        <v>675.36630000000002</v>
      </c>
      <c r="DG270">
        <v>302.76350000000002</v>
      </c>
      <c r="DH270">
        <v>296.82380000000001</v>
      </c>
      <c r="DI270">
        <v>259.24340000000001</v>
      </c>
      <c r="DJ270">
        <v>177.227</v>
      </c>
      <c r="DK270">
        <v>78.103139999999996</v>
      </c>
      <c r="DL270">
        <v>21.652560000000001</v>
      </c>
      <c r="DM270">
        <v>46.798200000000001</v>
      </c>
      <c r="DP270">
        <v>27</v>
      </c>
      <c r="DQ270">
        <v>1.093429</v>
      </c>
      <c r="DR270">
        <v>1.0934286</v>
      </c>
    </row>
    <row r="271" spans="1:122" hidden="1" x14ac:dyDescent="0.3">
      <c r="A271" t="str">
        <f t="shared" si="6"/>
        <v>CCA-No_Elect DO 1-9 Hour ($400)_45134_20-21</v>
      </c>
      <c r="B271" t="s">
        <v>49</v>
      </c>
      <c r="C271" t="s">
        <v>183</v>
      </c>
      <c r="D271" t="s">
        <v>48</v>
      </c>
      <c r="E271" t="s">
        <v>48</v>
      </c>
      <c r="F271" t="s">
        <v>48</v>
      </c>
      <c r="G271" t="s">
        <v>84</v>
      </c>
      <c r="H271" t="s">
        <v>48</v>
      </c>
      <c r="I271" t="s">
        <v>84</v>
      </c>
      <c r="J271" t="s">
        <v>48</v>
      </c>
      <c r="K271" t="s">
        <v>194</v>
      </c>
      <c r="L271" s="22">
        <v>45134</v>
      </c>
      <c r="M271" s="25">
        <v>20</v>
      </c>
      <c r="N271">
        <v>21</v>
      </c>
      <c r="O271">
        <v>45</v>
      </c>
      <c r="P271">
        <v>45</v>
      </c>
      <c r="Q271">
        <v>1</v>
      </c>
      <c r="R271">
        <v>0</v>
      </c>
      <c r="S271">
        <v>0</v>
      </c>
      <c r="T271">
        <v>0</v>
      </c>
      <c r="U271">
        <v>0</v>
      </c>
      <c r="V271">
        <v>5518.1</v>
      </c>
      <c r="W271">
        <v>5243.1</v>
      </c>
      <c r="X271">
        <v>5044.2</v>
      </c>
      <c r="Y271">
        <v>5225.42</v>
      </c>
      <c r="Z271">
        <v>5370.32</v>
      </c>
      <c r="AA271">
        <v>5447.7</v>
      </c>
      <c r="AB271">
        <v>5601.88</v>
      </c>
      <c r="AC271">
        <v>5457.96</v>
      </c>
      <c r="AD271">
        <v>6045.4</v>
      </c>
      <c r="AE271">
        <v>6103.26</v>
      </c>
      <c r="AF271">
        <v>6646.54</v>
      </c>
      <c r="AG271">
        <v>7201.72</v>
      </c>
      <c r="AH271">
        <v>7488.98</v>
      </c>
      <c r="AI271">
        <v>7464.62</v>
      </c>
      <c r="AJ271">
        <v>7472.76</v>
      </c>
      <c r="AK271">
        <v>7527.5</v>
      </c>
      <c r="AL271">
        <v>8010.74</v>
      </c>
      <c r="AM271">
        <v>8349.4599999999991</v>
      </c>
      <c r="AN271">
        <v>8409.2999999999993</v>
      </c>
      <c r="AO271">
        <v>6960.76</v>
      </c>
      <c r="AP271">
        <v>7136.22</v>
      </c>
      <c r="AQ271">
        <v>8138.94</v>
      </c>
      <c r="AR271">
        <v>6368.38</v>
      </c>
      <c r="AS271">
        <v>5719.6</v>
      </c>
      <c r="AT271">
        <v>75.476190000000003</v>
      </c>
      <c r="AU271">
        <v>76.066666999999995</v>
      </c>
      <c r="AV271">
        <v>76.888889000000006</v>
      </c>
      <c r="AW271">
        <v>77.755555999999999</v>
      </c>
      <c r="AX271">
        <v>76.688889000000003</v>
      </c>
      <c r="AY271">
        <v>75.2</v>
      </c>
      <c r="AZ271">
        <v>73.622221999999994</v>
      </c>
      <c r="BA271">
        <v>73.133332999999993</v>
      </c>
      <c r="BB271">
        <v>73.066666999999995</v>
      </c>
      <c r="BC271">
        <v>72.599999999999994</v>
      </c>
      <c r="BD271">
        <v>71.844443999999996</v>
      </c>
      <c r="BE271">
        <v>72.066666999999995</v>
      </c>
      <c r="BF271">
        <v>71.622221999999994</v>
      </c>
      <c r="BG271">
        <v>72.288888999999998</v>
      </c>
      <c r="BH271">
        <v>71.577777999999995</v>
      </c>
      <c r="BI271">
        <v>71.844443999999996</v>
      </c>
      <c r="BJ271">
        <v>71.400000000000006</v>
      </c>
      <c r="BK271">
        <v>71.333332999999996</v>
      </c>
      <c r="BL271">
        <v>72.2</v>
      </c>
      <c r="BM271">
        <v>72.544443999999999</v>
      </c>
      <c r="BN271">
        <v>72.777777999999998</v>
      </c>
      <c r="BO271">
        <v>72.444444000000004</v>
      </c>
      <c r="BP271">
        <v>72.642857000000006</v>
      </c>
      <c r="BQ271">
        <v>73.523809999999997</v>
      </c>
      <c r="BR271">
        <v>-155.7886</v>
      </c>
      <c r="BS271">
        <v>-140.71639999999999</v>
      </c>
      <c r="BT271">
        <v>-89.572580000000002</v>
      </c>
      <c r="BU271">
        <v>-59.263170000000002</v>
      </c>
      <c r="BV271">
        <v>-35.86401</v>
      </c>
      <c r="BW271">
        <v>-50.496580000000002</v>
      </c>
      <c r="BX271">
        <v>-95.138570000000001</v>
      </c>
      <c r="BY271">
        <v>-91.704189999999997</v>
      </c>
      <c r="BZ271">
        <v>28.531690000000001</v>
      </c>
      <c r="CA271">
        <v>204.5307</v>
      </c>
      <c r="CB271">
        <v>-62.5792</v>
      </c>
      <c r="CC271">
        <v>-81.949420000000003</v>
      </c>
      <c r="CD271">
        <v>-19.844819999999999</v>
      </c>
      <c r="CE271">
        <v>130.1669</v>
      </c>
      <c r="CF271">
        <v>187.2688</v>
      </c>
      <c r="CG271">
        <v>236.80889999999999</v>
      </c>
      <c r="CH271">
        <v>17.512720000000002</v>
      </c>
      <c r="CI271">
        <v>48.137920000000001</v>
      </c>
      <c r="CJ271">
        <v>209.6463</v>
      </c>
      <c r="CK271">
        <v>1839.56</v>
      </c>
      <c r="CL271">
        <v>1519.4949999999999</v>
      </c>
      <c r="CM271">
        <v>176.2166</v>
      </c>
      <c r="CN271">
        <v>-133.51580000000001</v>
      </c>
      <c r="CO271">
        <v>-43.610379999999999</v>
      </c>
      <c r="CP271">
        <v>1824.2560000000001</v>
      </c>
      <c r="CQ271">
        <v>1275.9010000000001</v>
      </c>
      <c r="CR271">
        <v>925.0009</v>
      </c>
      <c r="CS271">
        <v>610.38430000000005</v>
      </c>
      <c r="CT271">
        <v>609.03089999999997</v>
      </c>
      <c r="CU271">
        <v>469.55180000000001</v>
      </c>
      <c r="CV271">
        <v>1018.022</v>
      </c>
      <c r="CW271">
        <v>1802.011</v>
      </c>
      <c r="CX271">
        <v>2435.8119999999999</v>
      </c>
      <c r="CY271">
        <v>1768.1690000000001</v>
      </c>
      <c r="CZ271">
        <v>2203.5700000000002</v>
      </c>
      <c r="DA271">
        <v>1290.7070000000001</v>
      </c>
      <c r="DB271">
        <v>787.23969999999997</v>
      </c>
      <c r="DC271">
        <v>2452.924</v>
      </c>
      <c r="DD271">
        <v>2724.2220000000002</v>
      </c>
      <c r="DE271">
        <v>2339.9520000000002</v>
      </c>
      <c r="DF271">
        <v>4570.3770000000004</v>
      </c>
      <c r="DG271">
        <v>4151.067</v>
      </c>
      <c r="DH271">
        <v>3025.9850000000001</v>
      </c>
      <c r="DI271">
        <v>2349.2800000000002</v>
      </c>
      <c r="DJ271">
        <v>2208.607</v>
      </c>
      <c r="DK271">
        <v>812.91970000000003</v>
      </c>
      <c r="DL271">
        <v>290.59660000000002</v>
      </c>
      <c r="DM271">
        <v>448.0616</v>
      </c>
      <c r="DP271">
        <v>45</v>
      </c>
      <c r="DQ271">
        <v>1.5926469999999999</v>
      </c>
      <c r="DR271">
        <v>1.5926471</v>
      </c>
    </row>
    <row r="272" spans="1:122" hidden="1" x14ac:dyDescent="0.3">
      <c r="A272" t="str">
        <f t="shared" si="6"/>
        <v>CCA-No_Elect DO 1-9 Hour ($400)_45135_20-21</v>
      </c>
      <c r="B272" t="s">
        <v>49</v>
      </c>
      <c r="C272" t="s">
        <v>183</v>
      </c>
      <c r="D272" t="s">
        <v>48</v>
      </c>
      <c r="E272" t="s">
        <v>48</v>
      </c>
      <c r="F272" t="s">
        <v>48</v>
      </c>
      <c r="G272" t="s">
        <v>84</v>
      </c>
      <c r="H272" t="s">
        <v>48</v>
      </c>
      <c r="I272" t="s">
        <v>84</v>
      </c>
      <c r="J272" t="s">
        <v>48</v>
      </c>
      <c r="K272" t="s">
        <v>194</v>
      </c>
      <c r="L272" s="22">
        <v>45135</v>
      </c>
      <c r="M272" s="25">
        <v>20</v>
      </c>
      <c r="N272">
        <v>21</v>
      </c>
      <c r="O272">
        <v>45</v>
      </c>
      <c r="P272">
        <v>45</v>
      </c>
      <c r="Q272">
        <v>1</v>
      </c>
      <c r="R272">
        <v>0</v>
      </c>
      <c r="S272">
        <v>0</v>
      </c>
      <c r="T272">
        <v>0</v>
      </c>
      <c r="U272">
        <v>0</v>
      </c>
      <c r="V272">
        <v>5226.84</v>
      </c>
      <c r="W272">
        <v>5003.68</v>
      </c>
      <c r="X272">
        <v>4883.3999999999996</v>
      </c>
      <c r="Y272">
        <v>5086.8</v>
      </c>
      <c r="Z272">
        <v>5206.72</v>
      </c>
      <c r="AA272">
        <v>5261.52</v>
      </c>
      <c r="AB272">
        <v>5707.2</v>
      </c>
      <c r="AC272">
        <v>5543.96</v>
      </c>
      <c r="AD272">
        <v>6249.7</v>
      </c>
      <c r="AE272">
        <v>6013.2</v>
      </c>
      <c r="AF272">
        <v>6321.54</v>
      </c>
      <c r="AG272">
        <v>6554.06</v>
      </c>
      <c r="AH272">
        <v>6645.14</v>
      </c>
      <c r="AI272">
        <v>6722.96</v>
      </c>
      <c r="AJ272">
        <v>6765.62</v>
      </c>
      <c r="AK272">
        <v>6887.58</v>
      </c>
      <c r="AL272">
        <v>7379.18</v>
      </c>
      <c r="AM272">
        <v>7853.42</v>
      </c>
      <c r="AN272">
        <v>8394.44</v>
      </c>
      <c r="AO272">
        <v>7052.9</v>
      </c>
      <c r="AP272">
        <v>7086.18</v>
      </c>
      <c r="AQ272">
        <v>7867.86</v>
      </c>
      <c r="AR272">
        <v>6050.28</v>
      </c>
      <c r="AS272">
        <v>5460.36</v>
      </c>
      <c r="AT272">
        <v>72.833332999999996</v>
      </c>
      <c r="AU272">
        <v>73.944444000000004</v>
      </c>
      <c r="AV272">
        <v>74.355556000000007</v>
      </c>
      <c r="AW272">
        <v>73.400000000000006</v>
      </c>
      <c r="AX272">
        <v>72.931818000000007</v>
      </c>
      <c r="AY272">
        <v>72.068181999999993</v>
      </c>
      <c r="AZ272">
        <v>71.795455000000004</v>
      </c>
      <c r="BA272">
        <v>72.2</v>
      </c>
      <c r="BB272">
        <v>73.2</v>
      </c>
      <c r="BC272">
        <v>73.2</v>
      </c>
      <c r="BD272">
        <v>72.533332999999999</v>
      </c>
      <c r="BE272">
        <v>71.955556000000001</v>
      </c>
      <c r="BF272">
        <v>70.688889000000003</v>
      </c>
      <c r="BG272">
        <v>69.644443999999993</v>
      </c>
      <c r="BH272">
        <v>69.244444000000001</v>
      </c>
      <c r="BI272">
        <v>69.622221999999994</v>
      </c>
      <c r="BJ272">
        <v>69.366667000000007</v>
      </c>
      <c r="BK272">
        <v>70.066666999999995</v>
      </c>
      <c r="BL272">
        <v>70.622221999999994</v>
      </c>
      <c r="BM272">
        <v>70.755555999999999</v>
      </c>
      <c r="BN272">
        <v>70.577777999999995</v>
      </c>
      <c r="BO272">
        <v>70.022221999999999</v>
      </c>
      <c r="BP272">
        <v>70.688889000000003</v>
      </c>
      <c r="BQ272">
        <v>71.355556000000007</v>
      </c>
      <c r="BR272">
        <v>-155.7886</v>
      </c>
      <c r="BS272">
        <v>-140.71639999999999</v>
      </c>
      <c r="BT272">
        <v>-89.572580000000002</v>
      </c>
      <c r="BU272">
        <v>-59.263170000000002</v>
      </c>
      <c r="BV272">
        <v>-35.86401</v>
      </c>
      <c r="BW272">
        <v>-50.496650000000002</v>
      </c>
      <c r="BX272">
        <v>-95.138490000000004</v>
      </c>
      <c r="BY272">
        <v>-91.704189999999997</v>
      </c>
      <c r="BZ272">
        <v>28.531590000000001</v>
      </c>
      <c r="CA272">
        <v>204.53059999999999</v>
      </c>
      <c r="CB272">
        <v>-62.579300000000003</v>
      </c>
      <c r="CC272">
        <v>-81.949330000000003</v>
      </c>
      <c r="CD272">
        <v>-19.84477</v>
      </c>
      <c r="CE272">
        <v>130.167</v>
      </c>
      <c r="CF272">
        <v>187.2687</v>
      </c>
      <c r="CG272">
        <v>236.80879999999999</v>
      </c>
      <c r="CH272">
        <v>17.512699999999999</v>
      </c>
      <c r="CI272">
        <v>48.137889999999999</v>
      </c>
      <c r="CJ272">
        <v>209.6463</v>
      </c>
      <c r="CK272">
        <v>1839.56</v>
      </c>
      <c r="CL272">
        <v>1519.4949999999999</v>
      </c>
      <c r="CM272">
        <v>176.2166</v>
      </c>
      <c r="CN272">
        <v>-133.51580000000001</v>
      </c>
      <c r="CO272">
        <v>-43.610469999999999</v>
      </c>
      <c r="CP272">
        <v>1752.2809999999999</v>
      </c>
      <c r="CQ272">
        <v>1191.982</v>
      </c>
      <c r="CR272">
        <v>860.66809999999998</v>
      </c>
      <c r="CS272">
        <v>572.27239999999995</v>
      </c>
      <c r="CT272">
        <v>593.9529</v>
      </c>
      <c r="CU272">
        <v>457.5154</v>
      </c>
      <c r="CV272">
        <v>1014.304</v>
      </c>
      <c r="CW272">
        <v>1762.1980000000001</v>
      </c>
      <c r="CX272">
        <v>2406.25</v>
      </c>
      <c r="CY272">
        <v>1804.3209999999999</v>
      </c>
      <c r="CZ272">
        <v>2053.4659999999999</v>
      </c>
      <c r="DA272">
        <v>1240.992</v>
      </c>
      <c r="DB272">
        <v>738.0521</v>
      </c>
      <c r="DC272">
        <v>2369.373</v>
      </c>
      <c r="DD272">
        <v>2345.67</v>
      </c>
      <c r="DE272">
        <v>2337.5790000000002</v>
      </c>
      <c r="DF272">
        <v>4717.643</v>
      </c>
      <c r="DG272">
        <v>3980.7289999999998</v>
      </c>
      <c r="DH272">
        <v>2787.741</v>
      </c>
      <c r="DI272">
        <v>2160.0070000000001</v>
      </c>
      <c r="DJ272">
        <v>2313.1410000000001</v>
      </c>
      <c r="DK272">
        <v>753.34969999999998</v>
      </c>
      <c r="DL272">
        <v>277.97629999999998</v>
      </c>
      <c r="DM272">
        <v>419.28210000000001</v>
      </c>
      <c r="DP272">
        <v>45</v>
      </c>
      <c r="DQ272">
        <v>1.5926469999999999</v>
      </c>
      <c r="DR272">
        <v>1.5926471</v>
      </c>
    </row>
    <row r="273" spans="1:122" hidden="1" x14ac:dyDescent="0.3">
      <c r="A273" t="str">
        <f t="shared" si="6"/>
        <v>CCA-No_Elect DO 1-9 Hour ($400)_45153_19-21</v>
      </c>
      <c r="B273" t="s">
        <v>49</v>
      </c>
      <c r="C273" t="s">
        <v>183</v>
      </c>
      <c r="D273" t="s">
        <v>48</v>
      </c>
      <c r="E273" t="s">
        <v>48</v>
      </c>
      <c r="F273" t="s">
        <v>48</v>
      </c>
      <c r="G273" t="s">
        <v>84</v>
      </c>
      <c r="H273" t="s">
        <v>48</v>
      </c>
      <c r="I273" t="s">
        <v>84</v>
      </c>
      <c r="J273" t="s">
        <v>48</v>
      </c>
      <c r="K273" t="s">
        <v>194</v>
      </c>
      <c r="L273" s="22">
        <v>45153</v>
      </c>
      <c r="M273" s="25">
        <v>19</v>
      </c>
      <c r="N273">
        <v>21</v>
      </c>
      <c r="O273">
        <v>45</v>
      </c>
      <c r="P273">
        <v>45</v>
      </c>
      <c r="Q273">
        <v>1</v>
      </c>
      <c r="R273">
        <v>0</v>
      </c>
      <c r="S273">
        <v>0</v>
      </c>
      <c r="T273">
        <v>0</v>
      </c>
      <c r="U273">
        <v>0</v>
      </c>
      <c r="V273">
        <v>5117.8999999999996</v>
      </c>
      <c r="W273">
        <v>4991.1400000000003</v>
      </c>
      <c r="X273">
        <v>4891.2</v>
      </c>
      <c r="Y273">
        <v>5104.0200000000004</v>
      </c>
      <c r="Z273">
        <v>5277.68</v>
      </c>
      <c r="AA273">
        <v>5357.66</v>
      </c>
      <c r="AB273">
        <v>5745.5</v>
      </c>
      <c r="AC273">
        <v>5644.68</v>
      </c>
      <c r="AD273">
        <v>6257.42</v>
      </c>
      <c r="AE273">
        <v>6194.56</v>
      </c>
      <c r="AF273">
        <v>6437.46</v>
      </c>
      <c r="AG273">
        <v>6729.28</v>
      </c>
      <c r="AH273">
        <v>7021.24</v>
      </c>
      <c r="AI273">
        <v>7348.3</v>
      </c>
      <c r="AJ273">
        <v>7491.92</v>
      </c>
      <c r="AK273">
        <v>7851.4</v>
      </c>
      <c r="AL273">
        <v>8335.76</v>
      </c>
      <c r="AM273">
        <v>8319.02</v>
      </c>
      <c r="AN273">
        <v>7109.1</v>
      </c>
      <c r="AO273">
        <v>7478.9</v>
      </c>
      <c r="AP273">
        <v>7539.7</v>
      </c>
      <c r="AQ273">
        <v>8271.02</v>
      </c>
      <c r="AR273">
        <v>6603.02</v>
      </c>
      <c r="AS273">
        <v>5970.12</v>
      </c>
      <c r="AT273">
        <v>72.844443999999996</v>
      </c>
      <c r="AU273">
        <v>74.155556000000004</v>
      </c>
      <c r="AV273">
        <v>75.400000000000006</v>
      </c>
      <c r="AW273">
        <v>75.288888999999998</v>
      </c>
      <c r="AX273">
        <v>75.822221999999996</v>
      </c>
      <c r="AY273">
        <v>75.488889</v>
      </c>
      <c r="AZ273">
        <v>75.818181999999993</v>
      </c>
      <c r="BA273">
        <v>76.318181999999993</v>
      </c>
      <c r="BB273">
        <v>75.044443999999999</v>
      </c>
      <c r="BC273">
        <v>72.8</v>
      </c>
      <c r="BD273">
        <v>72.577777999999995</v>
      </c>
      <c r="BE273">
        <v>71.488889</v>
      </c>
      <c r="BF273">
        <v>70.400000000000006</v>
      </c>
      <c r="BG273">
        <v>70.222222000000002</v>
      </c>
      <c r="BH273">
        <v>69.400000000000006</v>
      </c>
      <c r="BI273">
        <v>68.044443999999999</v>
      </c>
      <c r="BJ273">
        <v>67.977778000000001</v>
      </c>
      <c r="BK273">
        <v>68.066666999999995</v>
      </c>
      <c r="BL273">
        <v>67.755555999999999</v>
      </c>
      <c r="BM273">
        <v>68.333332999999996</v>
      </c>
      <c r="BN273">
        <v>68.533332999999999</v>
      </c>
      <c r="BO273">
        <v>69.622221999999994</v>
      </c>
      <c r="BP273">
        <v>70.622221999999994</v>
      </c>
      <c r="BQ273">
        <v>71.888889000000006</v>
      </c>
      <c r="BR273">
        <v>132.34049999999999</v>
      </c>
      <c r="BS273">
        <v>78.506299999999996</v>
      </c>
      <c r="BT273">
        <v>66.583269999999999</v>
      </c>
      <c r="BU273">
        <v>66.515190000000004</v>
      </c>
      <c r="BV273">
        <v>58.25074</v>
      </c>
      <c r="BW273">
        <v>21.66742</v>
      </c>
      <c r="BX273">
        <v>-20.834340000000001</v>
      </c>
      <c r="BY273">
        <v>-1.489671</v>
      </c>
      <c r="BZ273">
        <v>-47.521729999999998</v>
      </c>
      <c r="CA273">
        <v>-18.031939999999999</v>
      </c>
      <c r="CB273">
        <v>-55.680340000000001</v>
      </c>
      <c r="CC273">
        <v>63.888390000000001</v>
      </c>
      <c r="CD273">
        <v>38.54748</v>
      </c>
      <c r="CE273">
        <v>-65.222009999999997</v>
      </c>
      <c r="CF273">
        <v>-63.433459999999997</v>
      </c>
      <c r="CG273">
        <v>-168.70509999999999</v>
      </c>
      <c r="CH273">
        <v>-326.10340000000002</v>
      </c>
      <c r="CI273">
        <v>131.7313</v>
      </c>
      <c r="CJ273">
        <v>1791.683</v>
      </c>
      <c r="CK273">
        <v>1614.9290000000001</v>
      </c>
      <c r="CL273">
        <v>1305.7729999999999</v>
      </c>
      <c r="CM273">
        <v>169.85120000000001</v>
      </c>
      <c r="CN273">
        <v>-139.8595</v>
      </c>
      <c r="CO273">
        <v>-48.877609999999997</v>
      </c>
      <c r="CP273">
        <v>320.01429999999999</v>
      </c>
      <c r="CQ273">
        <v>312.47320000000002</v>
      </c>
      <c r="CR273">
        <v>271.09199999999998</v>
      </c>
      <c r="CS273">
        <v>207.44880000000001</v>
      </c>
      <c r="CT273">
        <v>181.88570000000001</v>
      </c>
      <c r="CU273">
        <v>134.2704</v>
      </c>
      <c r="CV273">
        <v>197.95650000000001</v>
      </c>
      <c r="CW273">
        <v>365.3673</v>
      </c>
      <c r="CX273">
        <v>387.67140000000001</v>
      </c>
      <c r="CY273">
        <v>526.17100000000005</v>
      </c>
      <c r="CZ273">
        <v>317.88200000000001</v>
      </c>
      <c r="DA273">
        <v>169.18539999999999</v>
      </c>
      <c r="DB273">
        <v>177.5188</v>
      </c>
      <c r="DC273">
        <v>272.2072</v>
      </c>
      <c r="DD273">
        <v>542.15859999999998</v>
      </c>
      <c r="DE273">
        <v>1316.5540000000001</v>
      </c>
      <c r="DF273">
        <v>1519.04</v>
      </c>
      <c r="DG273">
        <v>1120.182</v>
      </c>
      <c r="DH273">
        <v>702.73789999999997</v>
      </c>
      <c r="DI273">
        <v>586.68340000000001</v>
      </c>
      <c r="DJ273">
        <v>465.84710000000001</v>
      </c>
      <c r="DK273">
        <v>215.7227</v>
      </c>
      <c r="DL273">
        <v>75.996480000000005</v>
      </c>
      <c r="DM273">
        <v>124.7086</v>
      </c>
      <c r="DP273">
        <v>45</v>
      </c>
      <c r="DQ273">
        <v>1.5926469999999999</v>
      </c>
      <c r="DR273">
        <v>1.5926471</v>
      </c>
    </row>
    <row r="274" spans="1:122" hidden="1" x14ac:dyDescent="0.3">
      <c r="A274" t="str">
        <f t="shared" si="6"/>
        <v>CCA-No_Elect DO 1-9 Hour ($400)_45154_18-21</v>
      </c>
      <c r="B274" t="s">
        <v>49</v>
      </c>
      <c r="C274" t="s">
        <v>183</v>
      </c>
      <c r="D274" t="s">
        <v>48</v>
      </c>
      <c r="E274" t="s">
        <v>48</v>
      </c>
      <c r="F274" t="s">
        <v>48</v>
      </c>
      <c r="G274" t="s">
        <v>84</v>
      </c>
      <c r="H274" t="s">
        <v>48</v>
      </c>
      <c r="I274" t="s">
        <v>84</v>
      </c>
      <c r="J274" t="s">
        <v>48</v>
      </c>
      <c r="K274" t="s">
        <v>194</v>
      </c>
      <c r="L274" s="22">
        <v>45154</v>
      </c>
      <c r="M274" s="25">
        <v>18</v>
      </c>
      <c r="N274">
        <v>21</v>
      </c>
      <c r="O274">
        <v>45</v>
      </c>
      <c r="P274">
        <v>45</v>
      </c>
      <c r="Q274">
        <v>1</v>
      </c>
      <c r="R274">
        <v>0</v>
      </c>
      <c r="S274">
        <v>0</v>
      </c>
      <c r="T274">
        <v>0</v>
      </c>
      <c r="U274">
        <v>0</v>
      </c>
      <c r="V274">
        <v>5502.88</v>
      </c>
      <c r="W274">
        <v>5204.8</v>
      </c>
      <c r="X274">
        <v>5067</v>
      </c>
      <c r="Y274">
        <v>5333.62</v>
      </c>
      <c r="Z274">
        <v>5544.98</v>
      </c>
      <c r="AA274">
        <v>5514.72</v>
      </c>
      <c r="AB274">
        <v>5914.52</v>
      </c>
      <c r="AC274">
        <v>5696.94</v>
      </c>
      <c r="AD274">
        <v>6229</v>
      </c>
      <c r="AE274">
        <v>6421.4</v>
      </c>
      <c r="AF274">
        <v>6819.64</v>
      </c>
      <c r="AG274">
        <v>7232.2</v>
      </c>
      <c r="AH274">
        <v>7460.94</v>
      </c>
      <c r="AI274">
        <v>7710.14</v>
      </c>
      <c r="AJ274">
        <v>7848.2</v>
      </c>
      <c r="AK274">
        <v>8422.3799999999992</v>
      </c>
      <c r="AL274">
        <v>8450.7800000000007</v>
      </c>
      <c r="AM274">
        <v>6898.66</v>
      </c>
      <c r="AN274">
        <v>7444.86</v>
      </c>
      <c r="AO274">
        <v>7895.16</v>
      </c>
      <c r="AP274">
        <v>7725.04</v>
      </c>
      <c r="AQ274">
        <v>8429.0400000000009</v>
      </c>
      <c r="AR274">
        <v>6705.46</v>
      </c>
      <c r="AS274">
        <v>6014.88</v>
      </c>
      <c r="AT274">
        <v>75.522221999999999</v>
      </c>
      <c r="AU274">
        <v>78.388889000000006</v>
      </c>
      <c r="AV274">
        <v>78.977778000000001</v>
      </c>
      <c r="AW274">
        <v>78.955556000000001</v>
      </c>
      <c r="AX274">
        <v>79.488889</v>
      </c>
      <c r="AY274">
        <v>79.244444000000001</v>
      </c>
      <c r="AZ274">
        <v>79.955556000000001</v>
      </c>
      <c r="BA274">
        <v>79.244444000000001</v>
      </c>
      <c r="BB274">
        <v>76.733333000000002</v>
      </c>
      <c r="BC274">
        <v>75.511111</v>
      </c>
      <c r="BD274">
        <v>73.977778000000001</v>
      </c>
      <c r="BE274">
        <v>73.466667000000001</v>
      </c>
      <c r="BF274">
        <v>72.666667000000004</v>
      </c>
      <c r="BG274">
        <v>72.144737000000006</v>
      </c>
      <c r="BH274">
        <v>70.986841999999996</v>
      </c>
      <c r="BI274">
        <v>69.666667000000004</v>
      </c>
      <c r="BJ274">
        <v>69.131579000000002</v>
      </c>
      <c r="BK274">
        <v>69.176471000000006</v>
      </c>
      <c r="BL274">
        <v>69.170732000000001</v>
      </c>
      <c r="BM274">
        <v>70.066666999999995</v>
      </c>
      <c r="BN274">
        <v>70.911111000000005</v>
      </c>
      <c r="BO274">
        <v>72.444444000000004</v>
      </c>
      <c r="BP274">
        <v>73.955556000000001</v>
      </c>
      <c r="BQ274">
        <v>75.666667000000004</v>
      </c>
      <c r="BR274">
        <v>-70.461179999999999</v>
      </c>
      <c r="BS274">
        <v>44.877510000000001</v>
      </c>
      <c r="BT274">
        <v>59.007080000000002</v>
      </c>
      <c r="BU274">
        <v>-8.8536420000000007</v>
      </c>
      <c r="BV274">
        <v>-39.671520000000001</v>
      </c>
      <c r="BW274">
        <v>34.269440000000003</v>
      </c>
      <c r="BX274">
        <v>-31.11308</v>
      </c>
      <c r="BY274">
        <v>4.3289669999999996</v>
      </c>
      <c r="BZ274">
        <v>96.913150000000002</v>
      </c>
      <c r="CA274">
        <v>-16.537569999999999</v>
      </c>
      <c r="CB274">
        <v>-49.953009999999999</v>
      </c>
      <c r="CC274">
        <v>36.879269999999998</v>
      </c>
      <c r="CD274">
        <v>45.478859999999997</v>
      </c>
      <c r="CE274">
        <v>-9.8715630000000001</v>
      </c>
      <c r="CF274">
        <v>-4.2017160000000002</v>
      </c>
      <c r="CG274">
        <v>-315.06920000000002</v>
      </c>
      <c r="CH274">
        <v>-37.584389999999999</v>
      </c>
      <c r="CI274">
        <v>1977.231</v>
      </c>
      <c r="CJ274">
        <v>1838.9870000000001</v>
      </c>
      <c r="CK274">
        <v>1552.4469999999999</v>
      </c>
      <c r="CL274">
        <v>1422.819</v>
      </c>
      <c r="CM274">
        <v>234.22819999999999</v>
      </c>
      <c r="CN274">
        <v>-165.69710000000001</v>
      </c>
      <c r="CO274">
        <v>-66.6614</v>
      </c>
      <c r="CP274">
        <v>357.0401</v>
      </c>
      <c r="CQ274">
        <v>375.39949999999999</v>
      </c>
      <c r="CR274">
        <v>278.06200000000001</v>
      </c>
      <c r="CS274">
        <v>209.6866</v>
      </c>
      <c r="CT274">
        <v>186.06819999999999</v>
      </c>
      <c r="CU274">
        <v>137.18549999999999</v>
      </c>
      <c r="CV274">
        <v>187.5052</v>
      </c>
      <c r="CW274">
        <v>360.95850000000002</v>
      </c>
      <c r="CX274">
        <v>367.3999</v>
      </c>
      <c r="CY274">
        <v>737.15689999999995</v>
      </c>
      <c r="CZ274">
        <v>485.67689999999999</v>
      </c>
      <c r="DA274">
        <v>533.06569999999999</v>
      </c>
      <c r="DB274">
        <v>171.864</v>
      </c>
      <c r="DC274">
        <v>254.1251</v>
      </c>
      <c r="DD274">
        <v>508.91669999999999</v>
      </c>
      <c r="DE274">
        <v>1334.0160000000001</v>
      </c>
      <c r="DF274">
        <v>1506.9469999999999</v>
      </c>
      <c r="DG274">
        <v>1074.077</v>
      </c>
      <c r="DH274">
        <v>742.57039999999995</v>
      </c>
      <c r="DI274">
        <v>639.95100000000002</v>
      </c>
      <c r="DJ274">
        <v>479.589</v>
      </c>
      <c r="DK274">
        <v>272.99270000000001</v>
      </c>
      <c r="DL274">
        <v>83.67313</v>
      </c>
      <c r="DM274">
        <v>133.2433</v>
      </c>
      <c r="DP274">
        <v>45</v>
      </c>
      <c r="DQ274">
        <v>1.5926469999999999</v>
      </c>
      <c r="DR274">
        <v>1.5926471</v>
      </c>
    </row>
    <row r="275" spans="1:122" hidden="1" x14ac:dyDescent="0.3">
      <c r="A275" t="str">
        <f t="shared" si="6"/>
        <v>CCA-No_Elect DO 1-9 Hour ($400)_45166_19-20</v>
      </c>
      <c r="B275" t="s">
        <v>49</v>
      </c>
      <c r="C275" t="s">
        <v>183</v>
      </c>
      <c r="D275" t="s">
        <v>48</v>
      </c>
      <c r="E275" t="s">
        <v>48</v>
      </c>
      <c r="F275" t="s">
        <v>48</v>
      </c>
      <c r="G275" t="s">
        <v>84</v>
      </c>
      <c r="H275" t="s">
        <v>48</v>
      </c>
      <c r="I275" t="s">
        <v>84</v>
      </c>
      <c r="J275" t="s">
        <v>48</v>
      </c>
      <c r="K275" t="s">
        <v>194</v>
      </c>
      <c r="L275" s="22">
        <v>45166</v>
      </c>
      <c r="M275" s="25">
        <v>19</v>
      </c>
      <c r="N275">
        <v>20</v>
      </c>
      <c r="O275">
        <v>45</v>
      </c>
      <c r="P275">
        <v>45</v>
      </c>
      <c r="Q275">
        <v>1</v>
      </c>
      <c r="R275">
        <v>0</v>
      </c>
      <c r="S275">
        <v>0</v>
      </c>
      <c r="T275">
        <v>0</v>
      </c>
      <c r="U275">
        <v>0</v>
      </c>
      <c r="V275">
        <v>5003.22</v>
      </c>
      <c r="W275">
        <v>4877.16</v>
      </c>
      <c r="X275">
        <v>4747.72</v>
      </c>
      <c r="Y275">
        <v>4964.24</v>
      </c>
      <c r="Z275">
        <v>5100.3</v>
      </c>
      <c r="AA275">
        <v>5264.44</v>
      </c>
      <c r="AB275">
        <v>5656.84</v>
      </c>
      <c r="AC275">
        <v>5435.9</v>
      </c>
      <c r="AD275">
        <v>6180.04</v>
      </c>
      <c r="AE275">
        <v>6415.32</v>
      </c>
      <c r="AF275">
        <v>7054.4</v>
      </c>
      <c r="AG275">
        <v>7670.3</v>
      </c>
      <c r="AH275">
        <v>7948.84</v>
      </c>
      <c r="AI275">
        <v>8116.54</v>
      </c>
      <c r="AJ275">
        <v>8200.26</v>
      </c>
      <c r="AK275">
        <v>8289.02</v>
      </c>
      <c r="AL275">
        <v>8410.9</v>
      </c>
      <c r="AM275">
        <v>8826.9</v>
      </c>
      <c r="AN275">
        <v>7454.28</v>
      </c>
      <c r="AO275">
        <v>7728.04</v>
      </c>
      <c r="AP275">
        <v>8772.14</v>
      </c>
      <c r="AQ275">
        <v>8705.2999999999993</v>
      </c>
      <c r="AR275">
        <v>6402.32</v>
      </c>
      <c r="AS275">
        <v>5799.4</v>
      </c>
      <c r="AT275">
        <v>78.511628000000002</v>
      </c>
      <c r="AU275">
        <v>76.965115999999995</v>
      </c>
      <c r="AV275">
        <v>75.290698000000006</v>
      </c>
      <c r="AW275">
        <v>73.941860000000005</v>
      </c>
      <c r="AX275">
        <v>72.965115999999995</v>
      </c>
      <c r="AY275">
        <v>72.571428999999995</v>
      </c>
      <c r="AZ275">
        <v>73.227272999999997</v>
      </c>
      <c r="BA275">
        <v>72.568181999999993</v>
      </c>
      <c r="BB275">
        <v>74.136364</v>
      </c>
      <c r="BC275">
        <v>74.659091000000004</v>
      </c>
      <c r="BD275">
        <v>75.891891999999999</v>
      </c>
      <c r="BE275">
        <v>77.297297</v>
      </c>
      <c r="BF275">
        <v>77.675675999999996</v>
      </c>
      <c r="BG275">
        <v>77.868420999999998</v>
      </c>
      <c r="BH275">
        <v>78.157894999999996</v>
      </c>
      <c r="BI275">
        <v>79.210526000000002</v>
      </c>
      <c r="BJ275">
        <v>78.552632000000003</v>
      </c>
      <c r="BK275">
        <v>77.955556000000001</v>
      </c>
      <c r="BL275">
        <v>79.533332999999999</v>
      </c>
      <c r="BM275">
        <v>80.666667000000004</v>
      </c>
      <c r="BN275">
        <v>80.651162999999997</v>
      </c>
      <c r="BO275">
        <v>81.046512000000007</v>
      </c>
      <c r="BP275">
        <v>81.686047000000002</v>
      </c>
      <c r="BQ275">
        <v>81.523256000000003</v>
      </c>
      <c r="BR275">
        <v>196.089</v>
      </c>
      <c r="BS275">
        <v>172.08420000000001</v>
      </c>
      <c r="BT275">
        <v>176.78870000000001</v>
      </c>
      <c r="BU275">
        <v>125.7807</v>
      </c>
      <c r="BV275">
        <v>202.25720000000001</v>
      </c>
      <c r="BW275">
        <v>89.481059999999999</v>
      </c>
      <c r="BX275">
        <v>-48.878839999999997</v>
      </c>
      <c r="BY275">
        <v>-6.5102650000000004</v>
      </c>
      <c r="BZ275">
        <v>-26.537199999999999</v>
      </c>
      <c r="CA275">
        <v>-127.2405</v>
      </c>
      <c r="CB275">
        <v>-81.309039999999996</v>
      </c>
      <c r="CC275">
        <v>-57.086649999999999</v>
      </c>
      <c r="CD275">
        <v>8.9667410000000007</v>
      </c>
      <c r="CE275">
        <v>176.6986</v>
      </c>
      <c r="CF275">
        <v>192.56479999999999</v>
      </c>
      <c r="CG275">
        <v>293.92919999999998</v>
      </c>
      <c r="CH275">
        <v>325.0324</v>
      </c>
      <c r="CI275">
        <v>337.60739999999998</v>
      </c>
      <c r="CJ275">
        <v>1893.1079999999999</v>
      </c>
      <c r="CK275">
        <v>1692.2149999999999</v>
      </c>
      <c r="CL275">
        <v>416.82799999999997</v>
      </c>
      <c r="CM275">
        <v>-56.649009999999997</v>
      </c>
      <c r="CN275">
        <v>31.446999999999999</v>
      </c>
      <c r="CO275">
        <v>26.25329</v>
      </c>
      <c r="CP275">
        <v>453.34320000000002</v>
      </c>
      <c r="CQ275">
        <v>468.71050000000002</v>
      </c>
      <c r="CR275">
        <v>447.2937</v>
      </c>
      <c r="CS275">
        <v>273.67700000000002</v>
      </c>
      <c r="CT275">
        <v>234.643</v>
      </c>
      <c r="CU275">
        <v>161.5866</v>
      </c>
      <c r="CV275">
        <v>232.04499999999999</v>
      </c>
      <c r="CW275">
        <v>492.57069999999999</v>
      </c>
      <c r="CX275">
        <v>636.91800000000001</v>
      </c>
      <c r="CY275">
        <v>1040.43</v>
      </c>
      <c r="CZ275">
        <v>623.27</v>
      </c>
      <c r="DA275">
        <v>307.84410000000003</v>
      </c>
      <c r="DB275">
        <v>226.26589999999999</v>
      </c>
      <c r="DC275">
        <v>374.94830000000002</v>
      </c>
      <c r="DD275">
        <v>978.58579999999995</v>
      </c>
      <c r="DE275">
        <v>1579.748</v>
      </c>
      <c r="DF275">
        <v>1816.2190000000001</v>
      </c>
      <c r="DG275">
        <v>1862.462</v>
      </c>
      <c r="DH275">
        <v>1110.0999999999999</v>
      </c>
      <c r="DI275">
        <v>955.33519999999999</v>
      </c>
      <c r="DJ275">
        <v>806.94680000000005</v>
      </c>
      <c r="DK275">
        <v>504.74880000000002</v>
      </c>
      <c r="DL275">
        <v>157.27170000000001</v>
      </c>
      <c r="DM275">
        <v>234.9907</v>
      </c>
      <c r="DP275">
        <v>45</v>
      </c>
      <c r="DQ275">
        <v>1.5926469999999999</v>
      </c>
      <c r="DR275">
        <v>1.5926471</v>
      </c>
    </row>
    <row r="276" spans="1:122" hidden="1" x14ac:dyDescent="0.3">
      <c r="A276" t="str">
        <f t="shared" si="6"/>
        <v>CCA-Yes_Elect DA 1-9 Hour ($400)_45134_20-21</v>
      </c>
      <c r="B276" t="s">
        <v>49</v>
      </c>
      <c r="C276" t="s">
        <v>184</v>
      </c>
      <c r="D276" t="s">
        <v>48</v>
      </c>
      <c r="E276" t="s">
        <v>48</v>
      </c>
      <c r="F276" t="s">
        <v>48</v>
      </c>
      <c r="G276" t="s">
        <v>84</v>
      </c>
      <c r="H276" t="s">
        <v>48</v>
      </c>
      <c r="I276" t="s">
        <v>85</v>
      </c>
      <c r="J276" t="s">
        <v>48</v>
      </c>
      <c r="K276" t="s">
        <v>217</v>
      </c>
      <c r="L276" s="22">
        <v>45134</v>
      </c>
      <c r="M276" s="25">
        <v>20</v>
      </c>
      <c r="N276">
        <v>21</v>
      </c>
      <c r="O276">
        <v>33</v>
      </c>
      <c r="P276">
        <v>32</v>
      </c>
      <c r="Q276">
        <v>1</v>
      </c>
      <c r="R276">
        <v>0</v>
      </c>
      <c r="S276">
        <v>0</v>
      </c>
      <c r="T276">
        <v>0</v>
      </c>
      <c r="U276">
        <v>0</v>
      </c>
      <c r="V276">
        <v>887.04</v>
      </c>
      <c r="W276">
        <v>872.87062000000003</v>
      </c>
      <c r="X276">
        <v>769.58061999999995</v>
      </c>
      <c r="Y276">
        <v>1031.7655999999999</v>
      </c>
      <c r="Z276">
        <v>1379.9775</v>
      </c>
      <c r="AA276">
        <v>1350.3188</v>
      </c>
      <c r="AB276">
        <v>1503.1088</v>
      </c>
      <c r="AC276">
        <v>1654.1868999999999</v>
      </c>
      <c r="AD276">
        <v>1843.4830999999999</v>
      </c>
      <c r="AE276">
        <v>2053.0744</v>
      </c>
      <c r="AF276">
        <v>2185.3013000000001</v>
      </c>
      <c r="AG276">
        <v>2529.0374999999999</v>
      </c>
      <c r="AH276">
        <v>2707.8975</v>
      </c>
      <c r="AI276">
        <v>2687.0662000000002</v>
      </c>
      <c r="AJ276">
        <v>2530.8319000000001</v>
      </c>
      <c r="AK276">
        <v>2427.2737999999999</v>
      </c>
      <c r="AL276">
        <v>2104.8431</v>
      </c>
      <c r="AM276">
        <v>2124.6430999999998</v>
      </c>
      <c r="AN276">
        <v>1854.2906</v>
      </c>
      <c r="AO276">
        <v>1099.9313</v>
      </c>
      <c r="AP276">
        <v>1188.3919000000001</v>
      </c>
      <c r="AQ276">
        <v>1651.5056</v>
      </c>
      <c r="AR276">
        <v>1240.4287999999999</v>
      </c>
      <c r="AS276">
        <v>736.91062999999997</v>
      </c>
      <c r="AT276">
        <v>76.1875</v>
      </c>
      <c r="AU276">
        <v>76.03125</v>
      </c>
      <c r="AV276">
        <v>76.03125</v>
      </c>
      <c r="AW276">
        <v>76.15625</v>
      </c>
      <c r="AX276">
        <v>74.6875</v>
      </c>
      <c r="AY276">
        <v>73.03125</v>
      </c>
      <c r="AZ276">
        <v>71.625</v>
      </c>
      <c r="BA276">
        <v>71.5</v>
      </c>
      <c r="BB276">
        <v>71.9375</v>
      </c>
      <c r="BC276">
        <v>72.03125</v>
      </c>
      <c r="BD276">
        <v>71.625</v>
      </c>
      <c r="BE276">
        <v>71.46875</v>
      </c>
      <c r="BF276">
        <v>70.9375</v>
      </c>
      <c r="BG276">
        <v>71.96875</v>
      </c>
      <c r="BH276">
        <v>71.625</v>
      </c>
      <c r="BI276">
        <v>71.90625</v>
      </c>
      <c r="BJ276">
        <v>71.6875</v>
      </c>
      <c r="BK276">
        <v>72.71875</v>
      </c>
      <c r="BL276">
        <v>74.34375</v>
      </c>
      <c r="BM276">
        <v>75.46875</v>
      </c>
      <c r="BN276">
        <v>75.9375</v>
      </c>
      <c r="BO276">
        <v>75.09375</v>
      </c>
      <c r="BP276">
        <v>74.1875</v>
      </c>
      <c r="BQ276">
        <v>75</v>
      </c>
      <c r="BR276">
        <v>149.4134</v>
      </c>
      <c r="BS276">
        <v>-36.15475</v>
      </c>
      <c r="BT276">
        <v>87.931169999999995</v>
      </c>
      <c r="BU276">
        <v>32.399009999999997</v>
      </c>
      <c r="BV276">
        <v>-179.9477</v>
      </c>
      <c r="BW276">
        <v>-38.652160000000002</v>
      </c>
      <c r="BX276">
        <v>70.403819999999996</v>
      </c>
      <c r="BY276">
        <v>61.517090000000003</v>
      </c>
      <c r="BZ276">
        <v>12.938969999999999</v>
      </c>
      <c r="CA276">
        <v>49.793129999999998</v>
      </c>
      <c r="CB276">
        <v>148.56180000000001</v>
      </c>
      <c r="CC276">
        <v>17.167819999999999</v>
      </c>
      <c r="CD276">
        <v>-26.481829999999999</v>
      </c>
      <c r="CE276">
        <v>-132.97219999999999</v>
      </c>
      <c r="CF276">
        <v>50.871540000000003</v>
      </c>
      <c r="CG276">
        <v>-157.60640000000001</v>
      </c>
      <c r="CH276">
        <v>-61.122610000000002</v>
      </c>
      <c r="CI276">
        <v>-119.7307</v>
      </c>
      <c r="CJ276">
        <v>-0.33260200000000001</v>
      </c>
      <c r="CK276">
        <v>672.39160000000004</v>
      </c>
      <c r="CL276">
        <v>319.8075</v>
      </c>
      <c r="CM276">
        <v>-210.98330000000001</v>
      </c>
      <c r="CN276">
        <v>52.590009999999999</v>
      </c>
      <c r="CO276">
        <v>144.83519999999999</v>
      </c>
      <c r="CP276">
        <v>5494.0789999999997</v>
      </c>
      <c r="CQ276">
        <v>24030.47</v>
      </c>
      <c r="CR276">
        <v>19226</v>
      </c>
      <c r="CS276">
        <v>2693.223</v>
      </c>
      <c r="CT276">
        <v>1365.414</v>
      </c>
      <c r="CU276">
        <v>805.27030000000002</v>
      </c>
      <c r="CV276">
        <v>1183.9380000000001</v>
      </c>
      <c r="CW276">
        <v>1535.8889999999999</v>
      </c>
      <c r="CX276">
        <v>1767.126</v>
      </c>
      <c r="CY276">
        <v>8014.7610000000004</v>
      </c>
      <c r="CZ276">
        <v>6906.0420000000004</v>
      </c>
      <c r="DA276">
        <v>11513.7</v>
      </c>
      <c r="DB276">
        <v>1776.11</v>
      </c>
      <c r="DC276">
        <v>24653.200000000001</v>
      </c>
      <c r="DD276">
        <v>28294.76</v>
      </c>
      <c r="DE276">
        <v>14307.55</v>
      </c>
      <c r="DF276">
        <v>30295.77</v>
      </c>
      <c r="DG276">
        <v>28119.41</v>
      </c>
      <c r="DH276">
        <v>5650.2950000000001</v>
      </c>
      <c r="DI276">
        <v>1817.691</v>
      </c>
      <c r="DJ276">
        <v>2222.2199999999998</v>
      </c>
      <c r="DK276">
        <v>2361.674</v>
      </c>
      <c r="DL276">
        <v>1324.65</v>
      </c>
      <c r="DM276">
        <v>666.48979999999995</v>
      </c>
      <c r="DP276">
        <v>33</v>
      </c>
      <c r="DQ276">
        <v>0.61521429999999999</v>
      </c>
      <c r="DR276">
        <v>0.61521429999999999</v>
      </c>
    </row>
    <row r="277" spans="1:122" hidden="1" x14ac:dyDescent="0.3">
      <c r="A277" t="str">
        <f t="shared" si="6"/>
        <v>CCA-Yes_Elect DA 1-9 Hour ($400)_45135_20-21</v>
      </c>
      <c r="B277" t="s">
        <v>49</v>
      </c>
      <c r="C277" t="s">
        <v>184</v>
      </c>
      <c r="D277" t="s">
        <v>48</v>
      </c>
      <c r="E277" t="s">
        <v>48</v>
      </c>
      <c r="F277" t="s">
        <v>48</v>
      </c>
      <c r="G277" t="s">
        <v>84</v>
      </c>
      <c r="H277" t="s">
        <v>48</v>
      </c>
      <c r="I277" t="s">
        <v>85</v>
      </c>
      <c r="J277" t="s">
        <v>48</v>
      </c>
      <c r="K277" t="s">
        <v>217</v>
      </c>
      <c r="L277" s="22">
        <v>45135</v>
      </c>
      <c r="M277" s="25">
        <v>20</v>
      </c>
      <c r="N277">
        <v>21</v>
      </c>
      <c r="O277">
        <v>33</v>
      </c>
      <c r="P277">
        <v>32</v>
      </c>
      <c r="Q277">
        <v>1</v>
      </c>
      <c r="R277">
        <v>0</v>
      </c>
      <c r="S277">
        <v>0</v>
      </c>
      <c r="T277">
        <v>0</v>
      </c>
      <c r="U277">
        <v>0</v>
      </c>
      <c r="V277">
        <v>683.1</v>
      </c>
      <c r="W277">
        <v>1078.6668999999999</v>
      </c>
      <c r="X277">
        <v>1075.9031</v>
      </c>
      <c r="Y277">
        <v>1079.3269</v>
      </c>
      <c r="Z277">
        <v>1421.3719000000001</v>
      </c>
      <c r="AA277">
        <v>1306.7175</v>
      </c>
      <c r="AB277">
        <v>1412.895</v>
      </c>
      <c r="AC277">
        <v>1721.7130999999999</v>
      </c>
      <c r="AD277">
        <v>2100.4294</v>
      </c>
      <c r="AE277">
        <v>2032.6968999999999</v>
      </c>
      <c r="AF277">
        <v>2099.1505999999999</v>
      </c>
      <c r="AG277">
        <v>2223.5812999999998</v>
      </c>
      <c r="AH277">
        <v>2222.1169</v>
      </c>
      <c r="AI277">
        <v>2518.0855999999999</v>
      </c>
      <c r="AJ277">
        <v>2168.0587999999998</v>
      </c>
      <c r="AK277">
        <v>2435.2556</v>
      </c>
      <c r="AL277">
        <v>2298.9243999999999</v>
      </c>
      <c r="AM277">
        <v>2274.1331</v>
      </c>
      <c r="AN277">
        <v>2046.4949999999999</v>
      </c>
      <c r="AO277">
        <v>1137.675</v>
      </c>
      <c r="AP277">
        <v>1290.6505999999999</v>
      </c>
      <c r="AQ277">
        <v>1796.3756000000001</v>
      </c>
      <c r="AR277">
        <v>1174.2019</v>
      </c>
      <c r="AS277">
        <v>921.73125000000005</v>
      </c>
      <c r="AT277">
        <v>73.09375</v>
      </c>
      <c r="AU277">
        <v>73.9375</v>
      </c>
      <c r="AV277">
        <v>73.8125</v>
      </c>
      <c r="AW277">
        <v>72.75</v>
      </c>
      <c r="AX277">
        <v>72.464286000000001</v>
      </c>
      <c r="AY277">
        <v>71.357142999999994</v>
      </c>
      <c r="AZ277">
        <v>70.714286000000001</v>
      </c>
      <c r="BA277">
        <v>70.375</v>
      </c>
      <c r="BB277">
        <v>71.71875</v>
      </c>
      <c r="BC277">
        <v>72.09375</v>
      </c>
      <c r="BD277">
        <v>71.46875</v>
      </c>
      <c r="BE277">
        <v>71.0625</v>
      </c>
      <c r="BF277">
        <v>70.3125</v>
      </c>
      <c r="BG277">
        <v>69.09375</v>
      </c>
      <c r="BH277">
        <v>68.5625</v>
      </c>
      <c r="BI277">
        <v>69.625</v>
      </c>
      <c r="BJ277">
        <v>70.25</v>
      </c>
      <c r="BK277">
        <v>71.4375</v>
      </c>
      <c r="BL277">
        <v>72.5625</v>
      </c>
      <c r="BM277">
        <v>73.21875</v>
      </c>
      <c r="BN277">
        <v>72.78125</v>
      </c>
      <c r="BO277">
        <v>71.96875</v>
      </c>
      <c r="BP277">
        <v>72.59375</v>
      </c>
      <c r="BQ277">
        <v>72.53125</v>
      </c>
      <c r="BR277">
        <v>151.3151</v>
      </c>
      <c r="BS277">
        <v>-36.154710000000001</v>
      </c>
      <c r="BT277">
        <v>87.931139999999999</v>
      </c>
      <c r="BU277">
        <v>32.399009999999997</v>
      </c>
      <c r="BV277">
        <v>-179.9477</v>
      </c>
      <c r="BW277">
        <v>-38.65211</v>
      </c>
      <c r="BX277">
        <v>70.403819999999996</v>
      </c>
      <c r="BY277">
        <v>61.517099999999999</v>
      </c>
      <c r="BZ277">
        <v>12.938929999999999</v>
      </c>
      <c r="CA277">
        <v>49.79316</v>
      </c>
      <c r="CB277">
        <v>148.56190000000001</v>
      </c>
      <c r="CC277">
        <v>17.167819999999999</v>
      </c>
      <c r="CD277">
        <v>-26.481819999999999</v>
      </c>
      <c r="CE277">
        <v>-132.97229999999999</v>
      </c>
      <c r="CF277">
        <v>50.871540000000003</v>
      </c>
      <c r="CG277">
        <v>-157.60640000000001</v>
      </c>
      <c r="CH277">
        <v>-61.122630000000001</v>
      </c>
      <c r="CI277">
        <v>-119.7307</v>
      </c>
      <c r="CJ277">
        <v>-0.33260099999999998</v>
      </c>
      <c r="CK277">
        <v>672.39160000000004</v>
      </c>
      <c r="CL277">
        <v>319.8075</v>
      </c>
      <c r="CM277">
        <v>-210.98330000000001</v>
      </c>
      <c r="CN277">
        <v>52.590009999999999</v>
      </c>
      <c r="CO277">
        <v>144.83510000000001</v>
      </c>
      <c r="CP277">
        <v>5587.7790000000005</v>
      </c>
      <c r="CQ277">
        <v>24050.3</v>
      </c>
      <c r="CR277">
        <v>19062.13</v>
      </c>
      <c r="CS277">
        <v>2506.288</v>
      </c>
      <c r="CT277">
        <v>1316.212</v>
      </c>
      <c r="CU277">
        <v>818.51670000000001</v>
      </c>
      <c r="CV277">
        <v>1346.3589999999999</v>
      </c>
      <c r="CW277">
        <v>1637.577</v>
      </c>
      <c r="CX277">
        <v>1946.5039999999999</v>
      </c>
      <c r="CY277">
        <v>8184.482</v>
      </c>
      <c r="CZ277">
        <v>6818.6719999999996</v>
      </c>
      <c r="DA277">
        <v>11549.24</v>
      </c>
      <c r="DB277">
        <v>1808.0029999999999</v>
      </c>
      <c r="DC277">
        <v>25136.12</v>
      </c>
      <c r="DD277">
        <v>28183.05</v>
      </c>
      <c r="DE277">
        <v>14661.06</v>
      </c>
      <c r="DF277">
        <v>30684.09</v>
      </c>
      <c r="DG277">
        <v>27950.78</v>
      </c>
      <c r="DH277">
        <v>6109.3959999999997</v>
      </c>
      <c r="DI277">
        <v>2024.6569999999999</v>
      </c>
      <c r="DJ277">
        <v>2867.6709999999998</v>
      </c>
      <c r="DK277">
        <v>2496.1529999999998</v>
      </c>
      <c r="DL277">
        <v>1383.2750000000001</v>
      </c>
      <c r="DM277">
        <v>815.11080000000004</v>
      </c>
      <c r="DP277">
        <v>33</v>
      </c>
      <c r="DQ277">
        <v>0.61521429999999999</v>
      </c>
      <c r="DR277">
        <v>0.61521429999999999</v>
      </c>
    </row>
    <row r="278" spans="1:122" hidden="1" x14ac:dyDescent="0.3">
      <c r="A278" t="str">
        <f t="shared" si="6"/>
        <v>CCA-Yes_Elect DA 1-9 Hour ($400)_45153_18-20</v>
      </c>
      <c r="B278" t="s">
        <v>49</v>
      </c>
      <c r="C278" t="s">
        <v>184</v>
      </c>
      <c r="D278" t="s">
        <v>48</v>
      </c>
      <c r="E278" t="s">
        <v>48</v>
      </c>
      <c r="F278" t="s">
        <v>48</v>
      </c>
      <c r="G278" t="s">
        <v>84</v>
      </c>
      <c r="H278" t="s">
        <v>48</v>
      </c>
      <c r="I278" t="s">
        <v>85</v>
      </c>
      <c r="J278" t="s">
        <v>48</v>
      </c>
      <c r="K278" t="s">
        <v>217</v>
      </c>
      <c r="L278" s="22">
        <v>45153</v>
      </c>
      <c r="M278" s="25">
        <v>18</v>
      </c>
      <c r="N278">
        <v>20</v>
      </c>
      <c r="O278">
        <v>33</v>
      </c>
      <c r="P278">
        <v>32</v>
      </c>
      <c r="Q278">
        <v>1</v>
      </c>
      <c r="R278">
        <v>0</v>
      </c>
      <c r="S278">
        <v>0</v>
      </c>
      <c r="T278">
        <v>0</v>
      </c>
      <c r="U278">
        <v>0</v>
      </c>
      <c r="V278">
        <v>493.28224999999998</v>
      </c>
      <c r="W278">
        <v>498.51531999999997</v>
      </c>
      <c r="X278">
        <v>513.79082000000005</v>
      </c>
      <c r="Y278">
        <v>554.92521999999997</v>
      </c>
      <c r="Z278">
        <v>625.39971000000003</v>
      </c>
      <c r="AA278">
        <v>706.84824000000003</v>
      </c>
      <c r="AB278">
        <v>838.47379999999998</v>
      </c>
      <c r="AC278">
        <v>1050.8389999999999</v>
      </c>
      <c r="AD278">
        <v>1407.5900999999999</v>
      </c>
      <c r="AE278">
        <v>1608.9889000000001</v>
      </c>
      <c r="AF278">
        <v>1724.8281999999999</v>
      </c>
      <c r="AG278">
        <v>1893.2094</v>
      </c>
      <c r="AH278">
        <v>1931.2992999999999</v>
      </c>
      <c r="AI278">
        <v>1985.569</v>
      </c>
      <c r="AJ278">
        <v>1953.6207999999999</v>
      </c>
      <c r="AK278">
        <v>2001.2461000000001</v>
      </c>
      <c r="AL278">
        <v>2018.35</v>
      </c>
      <c r="AM278">
        <v>1180.2635</v>
      </c>
      <c r="AN278">
        <v>1268.9541999999999</v>
      </c>
      <c r="AO278">
        <v>1353.2657999999999</v>
      </c>
      <c r="AP278">
        <v>1711.2285999999999</v>
      </c>
      <c r="AQ278">
        <v>1517.4440999999999</v>
      </c>
      <c r="AR278">
        <v>1208.1120000000001</v>
      </c>
      <c r="AS278">
        <v>795.05033000000003</v>
      </c>
      <c r="AT278">
        <v>73.5</v>
      </c>
      <c r="AU278">
        <v>74.75</v>
      </c>
      <c r="AV278">
        <v>75.90625</v>
      </c>
      <c r="AW278">
        <v>75.75</v>
      </c>
      <c r="AX278">
        <v>76.09375</v>
      </c>
      <c r="AY278">
        <v>76.21875</v>
      </c>
      <c r="AZ278">
        <v>77.678571000000005</v>
      </c>
      <c r="BA278">
        <v>77.357142999999994</v>
      </c>
      <c r="BB278">
        <v>74.78125</v>
      </c>
      <c r="BC278">
        <v>72.65625</v>
      </c>
      <c r="BD278">
        <v>72.0625</v>
      </c>
      <c r="BE278">
        <v>71.03125</v>
      </c>
      <c r="BF278">
        <v>69.3125</v>
      </c>
      <c r="BG278">
        <v>68.96875</v>
      </c>
      <c r="BH278">
        <v>68.375</v>
      </c>
      <c r="BI278">
        <v>66.90625</v>
      </c>
      <c r="BJ278">
        <v>67.59375</v>
      </c>
      <c r="BK278">
        <v>68.15625</v>
      </c>
      <c r="BL278">
        <v>68.28125</v>
      </c>
      <c r="BM278">
        <v>68.9375</v>
      </c>
      <c r="BN278">
        <v>69.1875</v>
      </c>
      <c r="BO278">
        <v>70.28125</v>
      </c>
      <c r="BP278">
        <v>71.34375</v>
      </c>
      <c r="BQ278">
        <v>71.9375</v>
      </c>
      <c r="BR278">
        <v>42.709139999999998</v>
      </c>
      <c r="BS278">
        <v>42.99924</v>
      </c>
      <c r="BT278">
        <v>42.698920000000001</v>
      </c>
      <c r="BU278">
        <v>9.7834749999999993</v>
      </c>
      <c r="BV278">
        <v>5.9021889999999999</v>
      </c>
      <c r="BW278">
        <v>12.54786</v>
      </c>
      <c r="BX278">
        <v>38.73404</v>
      </c>
      <c r="BY278">
        <v>41.40005</v>
      </c>
      <c r="BZ278">
        <v>-46.022010000000002</v>
      </c>
      <c r="CA278">
        <v>-69.79034</v>
      </c>
      <c r="CB278">
        <v>-21.830580000000001</v>
      </c>
      <c r="CC278">
        <v>-27.091059999999999</v>
      </c>
      <c r="CD278">
        <v>26.192689999999999</v>
      </c>
      <c r="CE278">
        <v>18.16949</v>
      </c>
      <c r="CF278">
        <v>29.338229999999999</v>
      </c>
      <c r="CG278">
        <v>-56.406190000000002</v>
      </c>
      <c r="CH278">
        <v>-88.06344</v>
      </c>
      <c r="CI278">
        <v>724.41759999999999</v>
      </c>
      <c r="CJ278">
        <v>504.50790000000001</v>
      </c>
      <c r="CK278">
        <v>338.76060000000001</v>
      </c>
      <c r="CL278">
        <v>-69.674350000000004</v>
      </c>
      <c r="CM278">
        <v>10.394679999999999</v>
      </c>
      <c r="CN278">
        <v>-5.9193499999999997</v>
      </c>
      <c r="CO278">
        <v>-8.9571629999999995</v>
      </c>
      <c r="CP278">
        <v>279.91140000000001</v>
      </c>
      <c r="CQ278">
        <v>331.64280000000002</v>
      </c>
      <c r="CR278">
        <v>263.94929999999999</v>
      </c>
      <c r="CS278">
        <v>139.81610000000001</v>
      </c>
      <c r="CT278">
        <v>111.82429999999999</v>
      </c>
      <c r="CU278">
        <v>86.563280000000006</v>
      </c>
      <c r="CV278">
        <v>88.196560000000005</v>
      </c>
      <c r="CW278">
        <v>74.969920000000002</v>
      </c>
      <c r="CX278">
        <v>129.84899999999999</v>
      </c>
      <c r="CY278">
        <v>181.38630000000001</v>
      </c>
      <c r="CZ278">
        <v>161.92259999999999</v>
      </c>
      <c r="DA278">
        <v>96.614199999999997</v>
      </c>
      <c r="DB278">
        <v>51.919049999999999</v>
      </c>
      <c r="DC278">
        <v>263.34350000000001</v>
      </c>
      <c r="DD278">
        <v>410.79829999999998</v>
      </c>
      <c r="DE278">
        <v>625.29340000000002</v>
      </c>
      <c r="DF278">
        <v>585.99480000000005</v>
      </c>
      <c r="DG278">
        <v>807.93799999999999</v>
      </c>
      <c r="DH278">
        <v>528.24959999999999</v>
      </c>
      <c r="DI278">
        <v>382.29989999999998</v>
      </c>
      <c r="DJ278">
        <v>310.78309999999999</v>
      </c>
      <c r="DK278">
        <v>185.27379999999999</v>
      </c>
      <c r="DL278">
        <v>59.499670000000002</v>
      </c>
      <c r="DM278">
        <v>149.23249999999999</v>
      </c>
      <c r="DP278">
        <v>33</v>
      </c>
      <c r="DQ278">
        <v>0.66471429999999998</v>
      </c>
      <c r="DR278">
        <v>0.66471429999999998</v>
      </c>
    </row>
    <row r="279" spans="1:122" hidden="1" x14ac:dyDescent="0.3">
      <c r="A279" t="str">
        <f t="shared" si="6"/>
        <v>CCA-Yes_Elect DA 1-9 Hour ($400)_45154_18-21</v>
      </c>
      <c r="B279" t="s">
        <v>49</v>
      </c>
      <c r="C279" t="s">
        <v>184</v>
      </c>
      <c r="D279" t="s">
        <v>48</v>
      </c>
      <c r="E279" t="s">
        <v>48</v>
      </c>
      <c r="F279" t="s">
        <v>48</v>
      </c>
      <c r="G279" t="s">
        <v>84</v>
      </c>
      <c r="H279" t="s">
        <v>48</v>
      </c>
      <c r="I279" t="s">
        <v>85</v>
      </c>
      <c r="J279" t="s">
        <v>48</v>
      </c>
      <c r="K279" t="s">
        <v>217</v>
      </c>
      <c r="L279" s="22">
        <v>45154</v>
      </c>
      <c r="M279" s="25">
        <v>18</v>
      </c>
      <c r="N279">
        <v>21</v>
      </c>
      <c r="O279">
        <v>33</v>
      </c>
      <c r="P279">
        <v>32</v>
      </c>
      <c r="Q279">
        <v>1</v>
      </c>
      <c r="R279">
        <v>0</v>
      </c>
      <c r="S279">
        <v>0</v>
      </c>
      <c r="T279">
        <v>0</v>
      </c>
      <c r="U279">
        <v>0</v>
      </c>
      <c r="V279">
        <v>544.00108</v>
      </c>
      <c r="W279">
        <v>535.42655000000002</v>
      </c>
      <c r="X279">
        <v>543.47288000000003</v>
      </c>
      <c r="Y279">
        <v>575.01365999999996</v>
      </c>
      <c r="Z279">
        <v>611.27755999999999</v>
      </c>
      <c r="AA279">
        <v>711.98262999999997</v>
      </c>
      <c r="AB279">
        <v>954.66546000000005</v>
      </c>
      <c r="AC279">
        <v>1253.7643</v>
      </c>
      <c r="AD279">
        <v>1495.6744000000001</v>
      </c>
      <c r="AE279">
        <v>1789.5159000000001</v>
      </c>
      <c r="AF279">
        <v>1965.0509999999999</v>
      </c>
      <c r="AG279">
        <v>2104.8912999999998</v>
      </c>
      <c r="AH279">
        <v>2088.5003999999999</v>
      </c>
      <c r="AI279">
        <v>2092.5297999999998</v>
      </c>
      <c r="AJ279">
        <v>2110.453</v>
      </c>
      <c r="AK279">
        <v>2044.5315000000001</v>
      </c>
      <c r="AL279">
        <v>1985.4766999999999</v>
      </c>
      <c r="AM279">
        <v>1261.066</v>
      </c>
      <c r="AN279">
        <v>1391.9368999999999</v>
      </c>
      <c r="AO279">
        <v>1431.0059000000001</v>
      </c>
      <c r="AP279">
        <v>1376.8756000000001</v>
      </c>
      <c r="AQ279">
        <v>1640.7055</v>
      </c>
      <c r="AR279">
        <v>1227.7071000000001</v>
      </c>
      <c r="AS279">
        <v>806.43379000000004</v>
      </c>
      <c r="AT279">
        <v>76.375</v>
      </c>
      <c r="AU279">
        <v>79.34375</v>
      </c>
      <c r="AV279">
        <v>79.875</v>
      </c>
      <c r="AW279">
        <v>80.0625</v>
      </c>
      <c r="AX279">
        <v>80.6875</v>
      </c>
      <c r="AY279">
        <v>79.40625</v>
      </c>
      <c r="AZ279">
        <v>79.0625</v>
      </c>
      <c r="BA279">
        <v>79.0625</v>
      </c>
      <c r="BB279">
        <v>76.28125</v>
      </c>
      <c r="BC279">
        <v>75.15625</v>
      </c>
      <c r="BD279">
        <v>73.59375</v>
      </c>
      <c r="BE279">
        <v>72.78125</v>
      </c>
      <c r="BF279">
        <v>71.1875</v>
      </c>
      <c r="BG279">
        <v>70.25</v>
      </c>
      <c r="BH279">
        <v>69.673077000000006</v>
      </c>
      <c r="BI279">
        <v>68.90625</v>
      </c>
      <c r="BJ279">
        <v>70</v>
      </c>
      <c r="BK279">
        <v>70.44</v>
      </c>
      <c r="BL279">
        <v>69.96875</v>
      </c>
      <c r="BM279">
        <v>70.90625</v>
      </c>
      <c r="BN279">
        <v>71.875</v>
      </c>
      <c r="BO279">
        <v>73.1875</v>
      </c>
      <c r="BP279">
        <v>74.75</v>
      </c>
      <c r="BQ279">
        <v>75.6875</v>
      </c>
      <c r="BR279">
        <v>26.457840000000001</v>
      </c>
      <c r="BS279">
        <v>31.991240000000001</v>
      </c>
      <c r="BT279">
        <v>57.501989999999999</v>
      </c>
      <c r="BU279">
        <v>50.775939999999999</v>
      </c>
      <c r="BV279">
        <v>78.758989999999997</v>
      </c>
      <c r="BW279">
        <v>80.294240000000002</v>
      </c>
      <c r="BX279">
        <v>10.067069999999999</v>
      </c>
      <c r="BY279">
        <v>-59.667650000000002</v>
      </c>
      <c r="BZ279">
        <v>-20.628789999999999</v>
      </c>
      <c r="CA279">
        <v>-97.533000000000001</v>
      </c>
      <c r="CB279">
        <v>-89.239440000000002</v>
      </c>
      <c r="CC279">
        <v>-54.956670000000003</v>
      </c>
      <c r="CD279">
        <v>56.892180000000003</v>
      </c>
      <c r="CE279">
        <v>92.003349999999998</v>
      </c>
      <c r="CF279">
        <v>40.61542</v>
      </c>
      <c r="CG279">
        <v>51.779800000000002</v>
      </c>
      <c r="CH279">
        <v>62.687109999999997</v>
      </c>
      <c r="CI279">
        <v>725.78390000000002</v>
      </c>
      <c r="CJ279">
        <v>454.1807</v>
      </c>
      <c r="CK279">
        <v>337.67469999999997</v>
      </c>
      <c r="CL279">
        <v>322.67270000000002</v>
      </c>
      <c r="CM279">
        <v>-52.990819999999999</v>
      </c>
      <c r="CN279">
        <v>31.575399999999998</v>
      </c>
      <c r="CO279">
        <v>11.32235</v>
      </c>
      <c r="CP279">
        <v>297.22250000000003</v>
      </c>
      <c r="CQ279">
        <v>283.15609999999998</v>
      </c>
      <c r="CR279">
        <v>230.93809999999999</v>
      </c>
      <c r="CS279">
        <v>135.76570000000001</v>
      </c>
      <c r="CT279">
        <v>89.987340000000003</v>
      </c>
      <c r="CU279">
        <v>71.007890000000003</v>
      </c>
      <c r="CV279">
        <v>74.997730000000004</v>
      </c>
      <c r="CW279">
        <v>67.650009999999995</v>
      </c>
      <c r="CX279">
        <v>128.31120000000001</v>
      </c>
      <c r="CY279">
        <v>155.99119999999999</v>
      </c>
      <c r="CZ279">
        <v>128.66849999999999</v>
      </c>
      <c r="DA279">
        <v>71.450280000000006</v>
      </c>
      <c r="DB279">
        <v>43.903109999999998</v>
      </c>
      <c r="DC279">
        <v>189.91300000000001</v>
      </c>
      <c r="DD279">
        <v>339.42930000000001</v>
      </c>
      <c r="DE279">
        <v>504.62169999999998</v>
      </c>
      <c r="DF279">
        <v>465.27640000000002</v>
      </c>
      <c r="DG279">
        <v>573.90449999999998</v>
      </c>
      <c r="DH279">
        <v>450.3569</v>
      </c>
      <c r="DI279">
        <v>368.12860000000001</v>
      </c>
      <c r="DJ279">
        <v>267.89940000000001</v>
      </c>
      <c r="DK279">
        <v>176.7731</v>
      </c>
      <c r="DL279">
        <v>54.333219999999997</v>
      </c>
      <c r="DM279">
        <v>143.66929999999999</v>
      </c>
      <c r="DP279">
        <v>33</v>
      </c>
      <c r="DQ279">
        <v>0.66471429999999998</v>
      </c>
      <c r="DR279">
        <v>0.66471429999999998</v>
      </c>
    </row>
    <row r="280" spans="1:122" hidden="1" x14ac:dyDescent="0.3">
      <c r="A280" t="str">
        <f t="shared" si="6"/>
        <v>CCA-Yes_Elect DA 1-9 Hour ($400)_45166_19-20</v>
      </c>
      <c r="B280" t="s">
        <v>49</v>
      </c>
      <c r="C280" t="s">
        <v>184</v>
      </c>
      <c r="D280" t="s">
        <v>48</v>
      </c>
      <c r="E280" t="s">
        <v>48</v>
      </c>
      <c r="F280" t="s">
        <v>48</v>
      </c>
      <c r="G280" t="s">
        <v>84</v>
      </c>
      <c r="H280" t="s">
        <v>48</v>
      </c>
      <c r="I280" t="s">
        <v>85</v>
      </c>
      <c r="J280" t="s">
        <v>48</v>
      </c>
      <c r="K280" t="s">
        <v>217</v>
      </c>
      <c r="L280" s="22">
        <v>45166</v>
      </c>
      <c r="M280" s="25">
        <v>19</v>
      </c>
      <c r="N280">
        <v>20</v>
      </c>
      <c r="O280">
        <v>33</v>
      </c>
      <c r="P280">
        <v>32</v>
      </c>
      <c r="Q280">
        <v>1</v>
      </c>
      <c r="R280">
        <v>0</v>
      </c>
      <c r="S280">
        <v>0</v>
      </c>
      <c r="T280">
        <v>0</v>
      </c>
      <c r="U280">
        <v>0</v>
      </c>
      <c r="V280">
        <v>616.77021000000002</v>
      </c>
      <c r="W280">
        <v>593.51252999999997</v>
      </c>
      <c r="X280">
        <v>519.08680000000004</v>
      </c>
      <c r="Y280">
        <v>568.77542000000005</v>
      </c>
      <c r="Z280">
        <v>715.14589000000001</v>
      </c>
      <c r="AA280">
        <v>903.39026000000001</v>
      </c>
      <c r="AB280">
        <v>1056.6311000000001</v>
      </c>
      <c r="AC280">
        <v>1234.2879</v>
      </c>
      <c r="AD280">
        <v>1519.5598</v>
      </c>
      <c r="AE280">
        <v>1674.5456999999999</v>
      </c>
      <c r="AF280">
        <v>1849.7231999999999</v>
      </c>
      <c r="AG280">
        <v>2189.0014999999999</v>
      </c>
      <c r="AH280">
        <v>2264.2283000000002</v>
      </c>
      <c r="AI280">
        <v>2207.3652999999999</v>
      </c>
      <c r="AJ280">
        <v>2149.1615000000002</v>
      </c>
      <c r="AK280">
        <v>2107.7233999999999</v>
      </c>
      <c r="AL280">
        <v>2040.2516000000001</v>
      </c>
      <c r="AM280">
        <v>1969.5703000000001</v>
      </c>
      <c r="AN280">
        <v>1116.7217000000001</v>
      </c>
      <c r="AO280">
        <v>1326.3451</v>
      </c>
      <c r="AP280">
        <v>1966.1387</v>
      </c>
      <c r="AQ280">
        <v>1701.1377</v>
      </c>
      <c r="AR280">
        <v>1326.2474999999999</v>
      </c>
      <c r="AS280">
        <v>785.84817999999996</v>
      </c>
      <c r="AT280">
        <v>79.758621000000005</v>
      </c>
      <c r="AU280">
        <v>78</v>
      </c>
      <c r="AV280">
        <v>76.448276000000007</v>
      </c>
      <c r="AW280">
        <v>74.793103000000002</v>
      </c>
      <c r="AX280">
        <v>73.275862000000004</v>
      </c>
      <c r="AY280">
        <v>73.319999999999993</v>
      </c>
      <c r="AZ280">
        <v>74.464286000000001</v>
      </c>
      <c r="BA280">
        <v>72.803571000000005</v>
      </c>
      <c r="BB280">
        <v>74.553571000000005</v>
      </c>
      <c r="BC280">
        <v>75.160713999999999</v>
      </c>
      <c r="BD280">
        <v>76.704544999999996</v>
      </c>
      <c r="BE280">
        <v>77</v>
      </c>
      <c r="BF280">
        <v>76.590908999999996</v>
      </c>
      <c r="BG280">
        <v>74.769231000000005</v>
      </c>
      <c r="BH280">
        <v>76.038461999999996</v>
      </c>
      <c r="BI280">
        <v>78.076922999999994</v>
      </c>
      <c r="BJ280">
        <v>78.673077000000006</v>
      </c>
      <c r="BK280">
        <v>78.09375</v>
      </c>
      <c r="BL280">
        <v>80.03125</v>
      </c>
      <c r="BM280">
        <v>81.34375</v>
      </c>
      <c r="BN280">
        <v>82.241378999999995</v>
      </c>
      <c r="BO280">
        <v>81.862069000000005</v>
      </c>
      <c r="BP280">
        <v>82.724137999999996</v>
      </c>
      <c r="BQ280">
        <v>82.862069000000005</v>
      </c>
      <c r="BR280">
        <v>-60.938850000000002</v>
      </c>
      <c r="BS280">
        <v>-28.987259999999999</v>
      </c>
      <c r="BT280">
        <v>89.362930000000006</v>
      </c>
      <c r="BU280">
        <v>64.211519999999993</v>
      </c>
      <c r="BV280">
        <v>33.227780000000003</v>
      </c>
      <c r="BW280">
        <v>-28.06898</v>
      </c>
      <c r="BX280">
        <v>0.32008029999999998</v>
      </c>
      <c r="BY280">
        <v>6.2130559999999999</v>
      </c>
      <c r="BZ280">
        <v>-44.799050000000001</v>
      </c>
      <c r="CA280">
        <v>24.798159999999999</v>
      </c>
      <c r="CB280">
        <v>74.909570000000002</v>
      </c>
      <c r="CC280">
        <v>-63.147109999999998</v>
      </c>
      <c r="CD280">
        <v>-41.504109999999997</v>
      </c>
      <c r="CE280">
        <v>46.905079999999998</v>
      </c>
      <c r="CF280">
        <v>77.729730000000004</v>
      </c>
      <c r="CG280">
        <v>58.327530000000003</v>
      </c>
      <c r="CH280">
        <v>80.597980000000007</v>
      </c>
      <c r="CI280">
        <v>109.5189</v>
      </c>
      <c r="CJ280">
        <v>789.53880000000004</v>
      </c>
      <c r="CK280">
        <v>514.14580000000001</v>
      </c>
      <c r="CL280">
        <v>-156.6669</v>
      </c>
      <c r="CM280">
        <v>-17.220549999999999</v>
      </c>
      <c r="CN280">
        <v>-35.416119999999999</v>
      </c>
      <c r="CO280">
        <v>45.735840000000003</v>
      </c>
      <c r="CP280">
        <v>349.1311</v>
      </c>
      <c r="CQ280">
        <v>353.51249999999999</v>
      </c>
      <c r="CR280">
        <v>281.62509999999997</v>
      </c>
      <c r="CS280">
        <v>172.3407</v>
      </c>
      <c r="CT280">
        <v>104.8296</v>
      </c>
      <c r="CU280">
        <v>86.41583</v>
      </c>
      <c r="CV280">
        <v>70.427570000000003</v>
      </c>
      <c r="CW280">
        <v>80.376499999999993</v>
      </c>
      <c r="CX280">
        <v>118.1842</v>
      </c>
      <c r="CY280">
        <v>133.31010000000001</v>
      </c>
      <c r="CZ280">
        <v>109.01179999999999</v>
      </c>
      <c r="DA280">
        <v>74.555210000000002</v>
      </c>
      <c r="DB280">
        <v>39.165610000000001</v>
      </c>
      <c r="DC280">
        <v>184.5283</v>
      </c>
      <c r="DD280">
        <v>342.26850000000002</v>
      </c>
      <c r="DE280">
        <v>481.34309999999999</v>
      </c>
      <c r="DF280">
        <v>472.32119999999998</v>
      </c>
      <c r="DG280">
        <v>672.4461</v>
      </c>
      <c r="DH280">
        <v>480.93509999999998</v>
      </c>
      <c r="DI280">
        <v>393.27050000000003</v>
      </c>
      <c r="DJ280">
        <v>288.98599999999999</v>
      </c>
      <c r="DK280">
        <v>246.26329999999999</v>
      </c>
      <c r="DL280">
        <v>76.407120000000006</v>
      </c>
      <c r="DM280">
        <v>174.71270000000001</v>
      </c>
      <c r="DP280">
        <v>33</v>
      </c>
      <c r="DQ280">
        <v>0.66471429999999998</v>
      </c>
      <c r="DR280">
        <v>0.66471429999999998</v>
      </c>
    </row>
    <row r="281" spans="1:122" x14ac:dyDescent="0.3">
      <c r="A281" t="str">
        <f t="shared" si="6"/>
        <v>CCA-Yes_Elect DA 1-9 Hour ($600)_45153_18-19</v>
      </c>
      <c r="B281" t="s">
        <v>49</v>
      </c>
      <c r="C281" t="s">
        <v>184</v>
      </c>
      <c r="D281" t="s">
        <v>48</v>
      </c>
      <c r="E281" t="s">
        <v>48</v>
      </c>
      <c r="F281" t="s">
        <v>48</v>
      </c>
      <c r="G281" t="s">
        <v>84</v>
      </c>
      <c r="H281" t="s">
        <v>48</v>
      </c>
      <c r="I281" t="s">
        <v>85</v>
      </c>
      <c r="J281" t="s">
        <v>48</v>
      </c>
      <c r="K281" t="s">
        <v>195</v>
      </c>
      <c r="L281" s="22">
        <v>45153</v>
      </c>
      <c r="M281" s="25">
        <v>18</v>
      </c>
      <c r="N281">
        <v>19</v>
      </c>
      <c r="Q281">
        <v>1</v>
      </c>
      <c r="R281">
        <v>1</v>
      </c>
      <c r="S281">
        <v>0</v>
      </c>
      <c r="T281">
        <v>1</v>
      </c>
      <c r="U281">
        <v>0</v>
      </c>
      <c r="AT281">
        <v>67.857142999999994</v>
      </c>
      <c r="AU281">
        <v>68.857142999999994</v>
      </c>
      <c r="AV281">
        <v>71.142857000000006</v>
      </c>
      <c r="AW281">
        <v>72.285713999999999</v>
      </c>
      <c r="AX281">
        <v>73</v>
      </c>
      <c r="AY281">
        <v>73.714286000000001</v>
      </c>
      <c r="AZ281">
        <v>74.285713999999999</v>
      </c>
      <c r="BA281">
        <v>74</v>
      </c>
      <c r="BB281">
        <v>72.571428999999995</v>
      </c>
      <c r="BC281">
        <v>71.285713999999999</v>
      </c>
      <c r="BD281">
        <v>71.428571000000005</v>
      </c>
      <c r="BE281">
        <v>70</v>
      </c>
      <c r="BF281">
        <v>69.857142999999994</v>
      </c>
      <c r="BG281">
        <v>70.142857000000006</v>
      </c>
      <c r="BH281">
        <v>70.285713999999999</v>
      </c>
      <c r="BI281">
        <v>69</v>
      </c>
      <c r="BJ281">
        <v>69</v>
      </c>
      <c r="BK281">
        <v>68.285713999999999</v>
      </c>
      <c r="BL281">
        <v>67.714286000000001</v>
      </c>
      <c r="BM281">
        <v>67.714286000000001</v>
      </c>
      <c r="BN281">
        <v>67.714286000000001</v>
      </c>
      <c r="BO281">
        <v>67</v>
      </c>
      <c r="BP281">
        <v>67.285713999999999</v>
      </c>
      <c r="BQ281">
        <v>67.571428999999995</v>
      </c>
    </row>
    <row r="282" spans="1:122" x14ac:dyDescent="0.3">
      <c r="A282" t="str">
        <f t="shared" si="6"/>
        <v>CCA-Yes_Elect DA 1-9 Hour ($600)_45154_18-21</v>
      </c>
      <c r="B282" t="s">
        <v>49</v>
      </c>
      <c r="C282" t="s">
        <v>184</v>
      </c>
      <c r="D282" t="s">
        <v>48</v>
      </c>
      <c r="E282" t="s">
        <v>48</v>
      </c>
      <c r="F282" t="s">
        <v>48</v>
      </c>
      <c r="G282" t="s">
        <v>84</v>
      </c>
      <c r="H282" t="s">
        <v>48</v>
      </c>
      <c r="I282" t="s">
        <v>85</v>
      </c>
      <c r="J282" t="s">
        <v>48</v>
      </c>
      <c r="K282" t="s">
        <v>195</v>
      </c>
      <c r="L282" s="22">
        <v>45154</v>
      </c>
      <c r="M282" s="25">
        <v>18</v>
      </c>
      <c r="N282">
        <v>21</v>
      </c>
      <c r="Q282">
        <v>1</v>
      </c>
      <c r="R282">
        <v>1</v>
      </c>
      <c r="S282">
        <v>0</v>
      </c>
      <c r="T282">
        <v>1</v>
      </c>
      <c r="U282">
        <v>0</v>
      </c>
      <c r="AT282">
        <v>71.642857000000006</v>
      </c>
      <c r="AU282">
        <v>75.5</v>
      </c>
      <c r="AV282">
        <v>77.714286000000001</v>
      </c>
      <c r="AW282">
        <v>76.857142999999994</v>
      </c>
      <c r="AX282">
        <v>77.714286000000001</v>
      </c>
      <c r="AY282">
        <v>76.428571000000005</v>
      </c>
      <c r="AZ282">
        <v>77.285713999999999</v>
      </c>
      <c r="BA282">
        <v>77.428571000000005</v>
      </c>
      <c r="BB282">
        <v>74.428571000000005</v>
      </c>
      <c r="BC282">
        <v>72.857142999999994</v>
      </c>
      <c r="BD282">
        <v>72</v>
      </c>
      <c r="BE282">
        <v>72.571428999999995</v>
      </c>
      <c r="BF282">
        <v>71.428571000000005</v>
      </c>
      <c r="BG282">
        <v>72.375</v>
      </c>
      <c r="BH282">
        <v>72.625</v>
      </c>
      <c r="BI282">
        <v>70.428571000000005</v>
      </c>
      <c r="BJ282">
        <v>69.333332999999996</v>
      </c>
      <c r="BK282">
        <v>69.666667000000004</v>
      </c>
      <c r="BL282">
        <v>69.142857000000006</v>
      </c>
      <c r="BM282">
        <v>69.142857000000006</v>
      </c>
      <c r="BN282">
        <v>68.428571000000005</v>
      </c>
      <c r="BO282">
        <v>68.142857000000006</v>
      </c>
      <c r="BP282">
        <v>69</v>
      </c>
      <c r="BQ282">
        <v>70.142857000000006</v>
      </c>
    </row>
    <row r="283" spans="1:122" x14ac:dyDescent="0.3">
      <c r="A283" t="str">
        <f t="shared" si="6"/>
        <v>CCA-Yes_Elect DO 1-9 Hour ($400)_45134_20-21</v>
      </c>
      <c r="B283" t="s">
        <v>49</v>
      </c>
      <c r="C283" t="s">
        <v>184</v>
      </c>
      <c r="D283" t="s">
        <v>48</v>
      </c>
      <c r="E283" t="s">
        <v>48</v>
      </c>
      <c r="F283" t="s">
        <v>48</v>
      </c>
      <c r="G283" t="s">
        <v>84</v>
      </c>
      <c r="H283" t="s">
        <v>48</v>
      </c>
      <c r="I283" t="s">
        <v>85</v>
      </c>
      <c r="J283" t="s">
        <v>48</v>
      </c>
      <c r="K283" t="s">
        <v>194</v>
      </c>
      <c r="L283" s="22">
        <v>45134</v>
      </c>
      <c r="M283" s="25">
        <v>20</v>
      </c>
      <c r="N283">
        <v>21</v>
      </c>
      <c r="Q283">
        <v>1</v>
      </c>
      <c r="R283">
        <v>1</v>
      </c>
      <c r="S283">
        <v>0</v>
      </c>
      <c r="T283">
        <v>1</v>
      </c>
      <c r="U283">
        <v>0</v>
      </c>
      <c r="AT283">
        <v>76.333332999999996</v>
      </c>
      <c r="AU283">
        <v>74.666667000000004</v>
      </c>
      <c r="AV283">
        <v>72.333332999999996</v>
      </c>
      <c r="AW283">
        <v>72.333332999999996</v>
      </c>
      <c r="AX283">
        <v>70.333332999999996</v>
      </c>
      <c r="AY283">
        <v>69</v>
      </c>
      <c r="AZ283">
        <v>68</v>
      </c>
      <c r="BA283">
        <v>68</v>
      </c>
      <c r="BB283">
        <v>67.666667000000004</v>
      </c>
      <c r="BC283">
        <v>67.666667000000004</v>
      </c>
      <c r="BD283">
        <v>68.333332999999996</v>
      </c>
      <c r="BE283">
        <v>70.333332999999996</v>
      </c>
      <c r="BF283">
        <v>70</v>
      </c>
      <c r="BG283">
        <v>70.666667000000004</v>
      </c>
      <c r="BH283">
        <v>70.333332999999996</v>
      </c>
      <c r="BI283">
        <v>70.333332999999996</v>
      </c>
      <c r="BJ283">
        <v>70.666667000000004</v>
      </c>
      <c r="BK283">
        <v>72.666667000000004</v>
      </c>
      <c r="BL283">
        <v>75</v>
      </c>
      <c r="BM283">
        <v>76.666667000000004</v>
      </c>
      <c r="BN283">
        <v>77.666667000000004</v>
      </c>
      <c r="BO283">
        <v>77</v>
      </c>
      <c r="BP283">
        <v>76.333332999999996</v>
      </c>
      <c r="BQ283">
        <v>75.666667000000004</v>
      </c>
    </row>
    <row r="284" spans="1:122" x14ac:dyDescent="0.3">
      <c r="A284" t="str">
        <f t="shared" si="6"/>
        <v>CCA-Yes_Elect DO 1-9 Hour ($400)_45135_20-21</v>
      </c>
      <c r="B284" t="s">
        <v>49</v>
      </c>
      <c r="C284" t="s">
        <v>184</v>
      </c>
      <c r="D284" t="s">
        <v>48</v>
      </c>
      <c r="E284" t="s">
        <v>48</v>
      </c>
      <c r="F284" t="s">
        <v>48</v>
      </c>
      <c r="G284" t="s">
        <v>84</v>
      </c>
      <c r="H284" t="s">
        <v>48</v>
      </c>
      <c r="I284" t="s">
        <v>85</v>
      </c>
      <c r="J284" t="s">
        <v>48</v>
      </c>
      <c r="K284" t="s">
        <v>194</v>
      </c>
      <c r="L284" s="22">
        <v>45135</v>
      </c>
      <c r="M284" s="25">
        <v>20</v>
      </c>
      <c r="N284">
        <v>21</v>
      </c>
      <c r="Q284">
        <v>1</v>
      </c>
      <c r="R284">
        <v>1</v>
      </c>
      <c r="S284">
        <v>0</v>
      </c>
      <c r="T284">
        <v>1</v>
      </c>
      <c r="U284">
        <v>0</v>
      </c>
      <c r="AT284">
        <v>73.333332999999996</v>
      </c>
      <c r="AU284">
        <v>73.666667000000004</v>
      </c>
      <c r="AV284">
        <v>73.666667000000004</v>
      </c>
      <c r="AW284">
        <v>72.666667000000004</v>
      </c>
      <c r="AX284">
        <v>70.666667000000004</v>
      </c>
      <c r="AY284">
        <v>69.333332999999996</v>
      </c>
      <c r="AZ284">
        <v>68</v>
      </c>
      <c r="BA284">
        <v>67.333332999999996</v>
      </c>
      <c r="BB284">
        <v>67</v>
      </c>
      <c r="BC284">
        <v>67</v>
      </c>
      <c r="BD284">
        <v>67</v>
      </c>
      <c r="BE284">
        <v>68.333332999999996</v>
      </c>
      <c r="BF284">
        <v>68.333332999999996</v>
      </c>
      <c r="BG284">
        <v>67.666667000000004</v>
      </c>
      <c r="BH284">
        <v>67.333332999999996</v>
      </c>
      <c r="BI284">
        <v>69.333332999999996</v>
      </c>
      <c r="BJ284">
        <v>69.666667000000004</v>
      </c>
      <c r="BK284">
        <v>71.333332999999996</v>
      </c>
      <c r="BL284">
        <v>73</v>
      </c>
      <c r="BM284">
        <v>73.666667000000004</v>
      </c>
      <c r="BN284">
        <v>74</v>
      </c>
      <c r="BO284">
        <v>72.333332999999996</v>
      </c>
      <c r="BP284">
        <v>72.333332999999996</v>
      </c>
      <c r="BQ284">
        <v>72.666667000000004</v>
      </c>
    </row>
    <row r="285" spans="1:122" x14ac:dyDescent="0.3">
      <c r="A285" t="str">
        <f t="shared" si="6"/>
        <v>CCA-Yes_Elect DO 1-9 Hour ($400)_45153_19-21</v>
      </c>
      <c r="B285" t="s">
        <v>49</v>
      </c>
      <c r="C285" t="s">
        <v>184</v>
      </c>
      <c r="D285" t="s">
        <v>48</v>
      </c>
      <c r="E285" t="s">
        <v>48</v>
      </c>
      <c r="F285" t="s">
        <v>48</v>
      </c>
      <c r="G285" t="s">
        <v>84</v>
      </c>
      <c r="H285" t="s">
        <v>48</v>
      </c>
      <c r="I285" t="s">
        <v>85</v>
      </c>
      <c r="J285" t="s">
        <v>48</v>
      </c>
      <c r="K285" t="s">
        <v>194</v>
      </c>
      <c r="L285" s="22">
        <v>45153</v>
      </c>
      <c r="M285" s="25">
        <v>19</v>
      </c>
      <c r="N285">
        <v>21</v>
      </c>
      <c r="Q285">
        <v>1</v>
      </c>
      <c r="R285">
        <v>1</v>
      </c>
      <c r="S285">
        <v>0</v>
      </c>
      <c r="T285">
        <v>1</v>
      </c>
      <c r="U285">
        <v>0</v>
      </c>
      <c r="AT285">
        <v>67.333332999999996</v>
      </c>
      <c r="AU285">
        <v>67.666667000000004</v>
      </c>
      <c r="AV285">
        <v>69.333332999999996</v>
      </c>
      <c r="AW285">
        <v>70</v>
      </c>
      <c r="AX285">
        <v>70.666667000000004</v>
      </c>
      <c r="AY285">
        <v>72</v>
      </c>
      <c r="AZ285">
        <v>73</v>
      </c>
      <c r="BA285">
        <v>73</v>
      </c>
      <c r="BB285">
        <v>72.333332999999996</v>
      </c>
      <c r="BC285">
        <v>71.666667000000004</v>
      </c>
      <c r="BD285">
        <v>71.666667000000004</v>
      </c>
      <c r="BE285">
        <v>70.666667000000004</v>
      </c>
      <c r="BF285">
        <v>70.666667000000004</v>
      </c>
      <c r="BG285">
        <v>71.333332999999996</v>
      </c>
      <c r="BH285">
        <v>71</v>
      </c>
      <c r="BI285">
        <v>69.666667000000004</v>
      </c>
      <c r="BJ285">
        <v>69.666667000000004</v>
      </c>
      <c r="BK285">
        <v>69</v>
      </c>
      <c r="BL285">
        <v>68.333332999999996</v>
      </c>
      <c r="BM285">
        <v>68.333332999999996</v>
      </c>
      <c r="BN285">
        <v>68.666667000000004</v>
      </c>
      <c r="BO285">
        <v>67.666667000000004</v>
      </c>
      <c r="BP285">
        <v>67.666667000000004</v>
      </c>
      <c r="BQ285">
        <v>67.333332999999996</v>
      </c>
    </row>
    <row r="286" spans="1:122" x14ac:dyDescent="0.3">
      <c r="A286" t="str">
        <f t="shared" si="6"/>
        <v>CCA-Yes_Elect DO 1-9 Hour ($400)_45154_18-21</v>
      </c>
      <c r="B286" t="s">
        <v>49</v>
      </c>
      <c r="C286" t="s">
        <v>184</v>
      </c>
      <c r="D286" t="s">
        <v>48</v>
      </c>
      <c r="E286" t="s">
        <v>48</v>
      </c>
      <c r="F286" t="s">
        <v>48</v>
      </c>
      <c r="G286" t="s">
        <v>84</v>
      </c>
      <c r="H286" t="s">
        <v>48</v>
      </c>
      <c r="I286" t="s">
        <v>85</v>
      </c>
      <c r="J286" t="s">
        <v>48</v>
      </c>
      <c r="K286" t="s">
        <v>194</v>
      </c>
      <c r="L286" s="22">
        <v>45154</v>
      </c>
      <c r="M286" s="25">
        <v>18</v>
      </c>
      <c r="N286">
        <v>21</v>
      </c>
      <c r="Q286">
        <v>1</v>
      </c>
      <c r="R286">
        <v>1</v>
      </c>
      <c r="S286">
        <v>0</v>
      </c>
      <c r="T286">
        <v>1</v>
      </c>
      <c r="U286">
        <v>0</v>
      </c>
      <c r="AT286">
        <v>69.833332999999996</v>
      </c>
      <c r="AU286">
        <v>72.5</v>
      </c>
      <c r="AV286">
        <v>74.333332999999996</v>
      </c>
      <c r="AW286">
        <v>74</v>
      </c>
      <c r="AX286">
        <v>76</v>
      </c>
      <c r="AY286">
        <v>74.666667000000004</v>
      </c>
      <c r="AZ286">
        <v>75</v>
      </c>
      <c r="BA286">
        <v>76</v>
      </c>
      <c r="BB286">
        <v>73.666667000000004</v>
      </c>
      <c r="BC286">
        <v>73.333332999999996</v>
      </c>
      <c r="BD286">
        <v>73</v>
      </c>
      <c r="BE286">
        <v>74.333332999999996</v>
      </c>
      <c r="BF286">
        <v>73</v>
      </c>
      <c r="BG286">
        <v>73.25</v>
      </c>
      <c r="BH286">
        <v>73.25</v>
      </c>
      <c r="BI286">
        <v>71.333332999999996</v>
      </c>
      <c r="BJ286">
        <v>70.5</v>
      </c>
      <c r="BK286">
        <v>71</v>
      </c>
      <c r="BL286">
        <v>70</v>
      </c>
      <c r="BM286">
        <v>70</v>
      </c>
      <c r="BN286">
        <v>69</v>
      </c>
      <c r="BO286">
        <v>68.333332999999996</v>
      </c>
      <c r="BP286">
        <v>68.333332999999996</v>
      </c>
      <c r="BQ286">
        <v>68.333332999999996</v>
      </c>
    </row>
    <row r="287" spans="1:122" x14ac:dyDescent="0.3">
      <c r="A287" t="str">
        <f t="shared" si="6"/>
        <v>CCA-Yes_Elect DO 1-9 Hour ($400)_45166_19-20</v>
      </c>
      <c r="B287" t="s">
        <v>49</v>
      </c>
      <c r="C287" t="s">
        <v>184</v>
      </c>
      <c r="D287" t="s">
        <v>48</v>
      </c>
      <c r="E287" t="s">
        <v>48</v>
      </c>
      <c r="F287" t="s">
        <v>48</v>
      </c>
      <c r="G287" t="s">
        <v>84</v>
      </c>
      <c r="H287" t="s">
        <v>48</v>
      </c>
      <c r="I287" t="s">
        <v>85</v>
      </c>
      <c r="J287" t="s">
        <v>48</v>
      </c>
      <c r="K287" t="s">
        <v>194</v>
      </c>
      <c r="L287" s="22">
        <v>45166</v>
      </c>
      <c r="M287" s="25">
        <v>19</v>
      </c>
      <c r="N287">
        <v>20</v>
      </c>
      <c r="Q287">
        <v>1</v>
      </c>
      <c r="R287">
        <v>1</v>
      </c>
      <c r="S287">
        <v>0</v>
      </c>
      <c r="T287">
        <v>1</v>
      </c>
      <c r="U287">
        <v>0</v>
      </c>
      <c r="AT287">
        <v>76</v>
      </c>
      <c r="AU287">
        <v>74.5</v>
      </c>
      <c r="AV287">
        <v>73</v>
      </c>
      <c r="AW287">
        <v>71</v>
      </c>
      <c r="AX287">
        <v>69.333332999999996</v>
      </c>
      <c r="AY287">
        <v>68</v>
      </c>
      <c r="AZ287">
        <v>67.666667000000004</v>
      </c>
      <c r="BA287">
        <v>65</v>
      </c>
      <c r="BB287">
        <v>67.333332999999996</v>
      </c>
      <c r="BC287">
        <v>70.333332999999996</v>
      </c>
      <c r="BD287">
        <v>72.5</v>
      </c>
      <c r="BE287">
        <v>74.5</v>
      </c>
      <c r="BF287">
        <v>73.5</v>
      </c>
      <c r="BG287">
        <v>74.5</v>
      </c>
      <c r="BH287">
        <v>76</v>
      </c>
      <c r="BI287">
        <v>79.5</v>
      </c>
      <c r="BJ287">
        <v>81.5</v>
      </c>
      <c r="BK287">
        <v>80</v>
      </c>
      <c r="BL287">
        <v>81.666667000000004</v>
      </c>
      <c r="BM287">
        <v>83</v>
      </c>
      <c r="BN287">
        <v>82</v>
      </c>
      <c r="BO287">
        <v>81.666667000000004</v>
      </c>
      <c r="BP287">
        <v>82</v>
      </c>
      <c r="BQ287">
        <v>81.666667000000004</v>
      </c>
    </row>
    <row r="288" spans="1:122" x14ac:dyDescent="0.3">
      <c r="A288" t="str">
        <f t="shared" si="6"/>
        <v>Industry_Type-2. Manufacturing_Elect DA 1-9 Hour ($600)_45153_18-19</v>
      </c>
      <c r="B288" t="s">
        <v>49</v>
      </c>
      <c r="C288" t="s">
        <v>178</v>
      </c>
      <c r="D288" t="s">
        <v>48</v>
      </c>
      <c r="E288" t="s">
        <v>48</v>
      </c>
      <c r="F288" t="s">
        <v>31</v>
      </c>
      <c r="G288" t="s">
        <v>84</v>
      </c>
      <c r="H288" t="s">
        <v>48</v>
      </c>
      <c r="I288" t="s">
        <v>48</v>
      </c>
      <c r="J288" t="s">
        <v>48</v>
      </c>
      <c r="K288" t="s">
        <v>195</v>
      </c>
      <c r="L288" s="22">
        <v>45153</v>
      </c>
      <c r="M288" s="25">
        <v>18</v>
      </c>
      <c r="N288">
        <v>19</v>
      </c>
      <c r="Q288">
        <v>1</v>
      </c>
      <c r="R288">
        <v>1</v>
      </c>
      <c r="S288">
        <v>0</v>
      </c>
      <c r="T288">
        <v>1</v>
      </c>
      <c r="U288">
        <v>0</v>
      </c>
      <c r="AT288">
        <v>68</v>
      </c>
      <c r="AU288">
        <v>67.5</v>
      </c>
      <c r="AV288">
        <v>67.5</v>
      </c>
      <c r="AW288">
        <v>68</v>
      </c>
      <c r="AX288">
        <v>68.5</v>
      </c>
      <c r="AY288">
        <v>69.5</v>
      </c>
      <c r="AZ288">
        <v>71.5</v>
      </c>
      <c r="BA288">
        <v>75</v>
      </c>
      <c r="BB288">
        <v>76.5</v>
      </c>
      <c r="BC288">
        <v>76</v>
      </c>
      <c r="BD288">
        <v>76</v>
      </c>
      <c r="BE288">
        <v>74</v>
      </c>
      <c r="BF288">
        <v>73</v>
      </c>
      <c r="BG288">
        <v>73</v>
      </c>
      <c r="BH288">
        <v>71</v>
      </c>
      <c r="BI288">
        <v>70</v>
      </c>
      <c r="BJ288">
        <v>69.5</v>
      </c>
      <c r="BK288">
        <v>69.5</v>
      </c>
      <c r="BL288">
        <v>69</v>
      </c>
      <c r="BM288">
        <v>68.5</v>
      </c>
      <c r="BN288">
        <v>69</v>
      </c>
      <c r="BO288">
        <v>68.5</v>
      </c>
      <c r="BP288">
        <v>68</v>
      </c>
      <c r="BQ288">
        <v>68</v>
      </c>
    </row>
    <row r="289" spans="1:122" x14ac:dyDescent="0.3">
      <c r="A289" t="str">
        <f t="shared" si="6"/>
        <v>Industry_Type-2. Manufacturing_Elect DA 1-9 Hour ($600)_45154_18-21</v>
      </c>
      <c r="B289" t="s">
        <v>49</v>
      </c>
      <c r="C289" t="s">
        <v>178</v>
      </c>
      <c r="D289" t="s">
        <v>48</v>
      </c>
      <c r="E289" t="s">
        <v>48</v>
      </c>
      <c r="F289" t="s">
        <v>31</v>
      </c>
      <c r="G289" t="s">
        <v>84</v>
      </c>
      <c r="H289" t="s">
        <v>48</v>
      </c>
      <c r="I289" t="s">
        <v>48</v>
      </c>
      <c r="J289" t="s">
        <v>48</v>
      </c>
      <c r="K289" t="s">
        <v>195</v>
      </c>
      <c r="L289" s="22">
        <v>45154</v>
      </c>
      <c r="M289" s="25">
        <v>18</v>
      </c>
      <c r="N289">
        <v>21</v>
      </c>
      <c r="Q289">
        <v>1</v>
      </c>
      <c r="R289">
        <v>1</v>
      </c>
      <c r="S289">
        <v>0</v>
      </c>
      <c r="T289">
        <v>1</v>
      </c>
      <c r="U289">
        <v>0</v>
      </c>
      <c r="AT289">
        <v>68.5</v>
      </c>
      <c r="AU289">
        <v>68.5</v>
      </c>
      <c r="AV289">
        <v>68.5</v>
      </c>
      <c r="AW289">
        <v>69.5</v>
      </c>
      <c r="AX289">
        <v>73</v>
      </c>
      <c r="AY289">
        <v>74.5</v>
      </c>
      <c r="AZ289">
        <v>77</v>
      </c>
      <c r="BA289">
        <v>78.5</v>
      </c>
      <c r="BB289">
        <v>77.5</v>
      </c>
      <c r="BC289">
        <v>78.5</v>
      </c>
      <c r="BD289">
        <v>75</v>
      </c>
      <c r="BE289">
        <v>74.75</v>
      </c>
      <c r="BF289">
        <v>77</v>
      </c>
      <c r="BG289">
        <v>74.25</v>
      </c>
      <c r="BH289">
        <v>72.25</v>
      </c>
      <c r="BI289">
        <v>71.5</v>
      </c>
      <c r="BJ289">
        <v>70</v>
      </c>
      <c r="BL289">
        <v>69</v>
      </c>
      <c r="BM289">
        <v>69.5</v>
      </c>
      <c r="BN289">
        <v>69.5</v>
      </c>
      <c r="BO289">
        <v>69.5</v>
      </c>
      <c r="BP289">
        <v>69</v>
      </c>
      <c r="BQ289">
        <v>69</v>
      </c>
    </row>
    <row r="290" spans="1:122" x14ac:dyDescent="0.3">
      <c r="A290" t="str">
        <f t="shared" si="6"/>
        <v>Industry_Type-3. Wholesale, Transport, other utilities_Elect DA 1-9 Hour ($400)_45134_20-21</v>
      </c>
      <c r="B290" t="s">
        <v>49</v>
      </c>
      <c r="C290" t="s">
        <v>185</v>
      </c>
      <c r="D290" t="s">
        <v>48</v>
      </c>
      <c r="E290" t="s">
        <v>48</v>
      </c>
      <c r="F290" t="s">
        <v>186</v>
      </c>
      <c r="G290" t="s">
        <v>84</v>
      </c>
      <c r="H290" t="s">
        <v>48</v>
      </c>
      <c r="I290" t="s">
        <v>48</v>
      </c>
      <c r="J290" t="s">
        <v>48</v>
      </c>
      <c r="K290" t="s">
        <v>217</v>
      </c>
      <c r="L290" s="22">
        <v>45134</v>
      </c>
      <c r="M290" s="25">
        <v>20</v>
      </c>
      <c r="N290">
        <v>21</v>
      </c>
      <c r="Q290">
        <v>1</v>
      </c>
      <c r="R290">
        <v>1</v>
      </c>
      <c r="S290">
        <v>0</v>
      </c>
      <c r="T290">
        <v>1</v>
      </c>
      <c r="U290">
        <v>0</v>
      </c>
      <c r="AT290">
        <v>81</v>
      </c>
      <c r="AU290">
        <v>77</v>
      </c>
      <c r="AV290">
        <v>73</v>
      </c>
      <c r="AW290">
        <v>73</v>
      </c>
      <c r="AX290">
        <v>69</v>
      </c>
      <c r="AY290">
        <v>67</v>
      </c>
      <c r="AZ290">
        <v>66</v>
      </c>
      <c r="BA290">
        <v>66</v>
      </c>
      <c r="BB290">
        <v>65</v>
      </c>
      <c r="BC290">
        <v>64</v>
      </c>
      <c r="BD290">
        <v>64</v>
      </c>
      <c r="BE290">
        <v>64</v>
      </c>
      <c r="BF290">
        <v>62</v>
      </c>
      <c r="BG290">
        <v>65</v>
      </c>
      <c r="BH290">
        <v>65</v>
      </c>
      <c r="BI290">
        <v>65</v>
      </c>
      <c r="BJ290">
        <v>67</v>
      </c>
      <c r="BK290">
        <v>72</v>
      </c>
      <c r="BL290">
        <v>79</v>
      </c>
      <c r="BM290">
        <v>84</v>
      </c>
      <c r="BN290">
        <v>85</v>
      </c>
      <c r="BO290">
        <v>85</v>
      </c>
      <c r="BP290">
        <v>83</v>
      </c>
      <c r="BQ290">
        <v>81</v>
      </c>
    </row>
    <row r="291" spans="1:122" x14ac:dyDescent="0.3">
      <c r="A291" t="str">
        <f t="shared" si="6"/>
        <v>Industry_Type-3. Wholesale, Transport, other utilities_Elect DA 1-9 Hour ($400)_45135_20-21</v>
      </c>
      <c r="B291" t="s">
        <v>49</v>
      </c>
      <c r="C291" t="s">
        <v>185</v>
      </c>
      <c r="D291" t="s">
        <v>48</v>
      </c>
      <c r="E291" t="s">
        <v>48</v>
      </c>
      <c r="F291" t="s">
        <v>186</v>
      </c>
      <c r="G291" t="s">
        <v>84</v>
      </c>
      <c r="H291" t="s">
        <v>48</v>
      </c>
      <c r="I291" t="s">
        <v>48</v>
      </c>
      <c r="J291" t="s">
        <v>48</v>
      </c>
      <c r="K291" t="s">
        <v>217</v>
      </c>
      <c r="L291" s="22">
        <v>45135</v>
      </c>
      <c r="M291" s="25">
        <v>20</v>
      </c>
      <c r="N291">
        <v>21</v>
      </c>
      <c r="Q291">
        <v>1</v>
      </c>
      <c r="R291">
        <v>1</v>
      </c>
      <c r="S291">
        <v>0</v>
      </c>
      <c r="T291">
        <v>1</v>
      </c>
      <c r="U291">
        <v>0</v>
      </c>
      <c r="AT291">
        <v>78</v>
      </c>
      <c r="AU291">
        <v>79</v>
      </c>
      <c r="AV291">
        <v>79</v>
      </c>
      <c r="AW291">
        <v>76</v>
      </c>
      <c r="AX291">
        <v>70</v>
      </c>
      <c r="AY291">
        <v>68</v>
      </c>
      <c r="AZ291">
        <v>67</v>
      </c>
      <c r="BA291">
        <v>65</v>
      </c>
      <c r="BB291">
        <v>65</v>
      </c>
      <c r="BC291">
        <v>64</v>
      </c>
      <c r="BD291">
        <v>62</v>
      </c>
      <c r="BE291">
        <v>61</v>
      </c>
      <c r="BF291">
        <v>62</v>
      </c>
      <c r="BG291">
        <v>60</v>
      </c>
      <c r="BH291">
        <v>60</v>
      </c>
      <c r="BI291">
        <v>65</v>
      </c>
      <c r="BJ291">
        <v>68</v>
      </c>
      <c r="BK291">
        <v>72</v>
      </c>
      <c r="BL291">
        <v>77</v>
      </c>
      <c r="BM291">
        <v>79</v>
      </c>
      <c r="BN291">
        <v>80</v>
      </c>
      <c r="BO291">
        <v>76</v>
      </c>
      <c r="BP291">
        <v>75</v>
      </c>
      <c r="BQ291">
        <v>77</v>
      </c>
    </row>
    <row r="292" spans="1:122" x14ac:dyDescent="0.3">
      <c r="A292" t="str">
        <f t="shared" si="6"/>
        <v>Industry_Type-3. Wholesale, Transport, other utilities_Elect DA 1-9 Hour ($400)_45153_18-20</v>
      </c>
      <c r="B292" t="s">
        <v>49</v>
      </c>
      <c r="C292" t="s">
        <v>185</v>
      </c>
      <c r="D292" t="s">
        <v>48</v>
      </c>
      <c r="E292" t="s">
        <v>48</v>
      </c>
      <c r="F292" t="s">
        <v>186</v>
      </c>
      <c r="G292" t="s">
        <v>84</v>
      </c>
      <c r="H292" t="s">
        <v>48</v>
      </c>
      <c r="I292" t="s">
        <v>48</v>
      </c>
      <c r="J292" t="s">
        <v>48</v>
      </c>
      <c r="K292" t="s">
        <v>217</v>
      </c>
      <c r="L292" s="22">
        <v>45153</v>
      </c>
      <c r="M292" s="25">
        <v>18</v>
      </c>
      <c r="N292">
        <v>20</v>
      </c>
      <c r="Q292">
        <v>1</v>
      </c>
      <c r="R292">
        <v>1</v>
      </c>
      <c r="S292">
        <v>0</v>
      </c>
      <c r="T292">
        <v>1</v>
      </c>
      <c r="U292">
        <v>0</v>
      </c>
      <c r="AT292">
        <v>65</v>
      </c>
      <c r="AU292">
        <v>66</v>
      </c>
      <c r="AV292">
        <v>71</v>
      </c>
      <c r="AW292">
        <v>74</v>
      </c>
      <c r="AX292">
        <v>75</v>
      </c>
      <c r="AY292">
        <v>78</v>
      </c>
      <c r="AZ292">
        <v>79</v>
      </c>
      <c r="BA292">
        <v>78</v>
      </c>
      <c r="BB292">
        <v>75</v>
      </c>
      <c r="BC292">
        <v>73</v>
      </c>
      <c r="BD292">
        <v>74</v>
      </c>
      <c r="BE292">
        <v>70</v>
      </c>
      <c r="BF292">
        <v>69</v>
      </c>
      <c r="BG292">
        <v>68</v>
      </c>
      <c r="BH292">
        <v>68</v>
      </c>
      <c r="BI292">
        <v>66</v>
      </c>
      <c r="BJ292">
        <v>67</v>
      </c>
      <c r="BK292">
        <v>66</v>
      </c>
      <c r="BL292">
        <v>66</v>
      </c>
      <c r="BM292">
        <v>66</v>
      </c>
      <c r="BN292">
        <v>66</v>
      </c>
      <c r="BO292">
        <v>65</v>
      </c>
      <c r="BP292">
        <v>65</v>
      </c>
      <c r="BQ292">
        <v>64</v>
      </c>
    </row>
    <row r="293" spans="1:122" x14ac:dyDescent="0.3">
      <c r="A293" t="str">
        <f t="shared" si="6"/>
        <v>Industry_Type-3. Wholesale, Transport, other utilities_Elect DA 1-9 Hour ($400)_45154_18-21</v>
      </c>
      <c r="B293" t="s">
        <v>49</v>
      </c>
      <c r="C293" t="s">
        <v>185</v>
      </c>
      <c r="D293" t="s">
        <v>48</v>
      </c>
      <c r="E293" t="s">
        <v>48</v>
      </c>
      <c r="F293" t="s">
        <v>186</v>
      </c>
      <c r="G293" t="s">
        <v>84</v>
      </c>
      <c r="H293" t="s">
        <v>48</v>
      </c>
      <c r="I293" t="s">
        <v>48</v>
      </c>
      <c r="J293" t="s">
        <v>48</v>
      </c>
      <c r="K293" t="s">
        <v>217</v>
      </c>
      <c r="L293" s="22">
        <v>45154</v>
      </c>
      <c r="M293" s="25">
        <v>18</v>
      </c>
      <c r="N293">
        <v>21</v>
      </c>
      <c r="Q293">
        <v>1</v>
      </c>
      <c r="R293">
        <v>1</v>
      </c>
      <c r="S293">
        <v>0</v>
      </c>
      <c r="T293">
        <v>1</v>
      </c>
      <c r="U293">
        <v>0</v>
      </c>
      <c r="AT293">
        <v>72.5</v>
      </c>
      <c r="AU293">
        <v>78.5</v>
      </c>
      <c r="AV293">
        <v>84</v>
      </c>
      <c r="AW293">
        <v>82</v>
      </c>
      <c r="AX293">
        <v>83</v>
      </c>
      <c r="AY293">
        <v>79</v>
      </c>
      <c r="AZ293">
        <v>82</v>
      </c>
      <c r="BA293">
        <v>83</v>
      </c>
      <c r="BB293">
        <v>78</v>
      </c>
      <c r="BC293">
        <v>74</v>
      </c>
      <c r="BD293">
        <v>71</v>
      </c>
      <c r="BE293">
        <v>69</v>
      </c>
      <c r="BF293">
        <v>68</v>
      </c>
      <c r="BI293">
        <v>68</v>
      </c>
      <c r="BJ293">
        <v>67</v>
      </c>
      <c r="BK293">
        <v>67</v>
      </c>
      <c r="BL293">
        <v>66</v>
      </c>
      <c r="BM293">
        <v>66</v>
      </c>
      <c r="BN293">
        <v>66</v>
      </c>
      <c r="BO293">
        <v>66</v>
      </c>
      <c r="BP293">
        <v>66</v>
      </c>
      <c r="BQ293">
        <v>66</v>
      </c>
    </row>
    <row r="294" spans="1:122" x14ac:dyDescent="0.3">
      <c r="A294" t="str">
        <f t="shared" si="6"/>
        <v>Industry_Type-3. Wholesale, Transport, other utilities_Elect DA 1-9 Hour ($400)_45166_19-20</v>
      </c>
      <c r="B294" t="s">
        <v>49</v>
      </c>
      <c r="C294" t="s">
        <v>185</v>
      </c>
      <c r="D294" t="s">
        <v>48</v>
      </c>
      <c r="E294" t="s">
        <v>48</v>
      </c>
      <c r="F294" t="s">
        <v>186</v>
      </c>
      <c r="G294" t="s">
        <v>84</v>
      </c>
      <c r="H294" t="s">
        <v>48</v>
      </c>
      <c r="I294" t="s">
        <v>48</v>
      </c>
      <c r="J294" t="s">
        <v>48</v>
      </c>
      <c r="K294" t="s">
        <v>217</v>
      </c>
      <c r="L294" s="22">
        <v>45166</v>
      </c>
      <c r="M294" s="25">
        <v>19</v>
      </c>
      <c r="N294">
        <v>20</v>
      </c>
      <c r="Q294">
        <v>1</v>
      </c>
      <c r="R294">
        <v>1</v>
      </c>
      <c r="S294">
        <v>0</v>
      </c>
      <c r="T294">
        <v>1</v>
      </c>
      <c r="U294">
        <v>0</v>
      </c>
      <c r="AT294">
        <v>77</v>
      </c>
      <c r="AU294">
        <v>75.5</v>
      </c>
      <c r="AV294">
        <v>73</v>
      </c>
      <c r="AW294">
        <v>71</v>
      </c>
      <c r="AX294">
        <v>66</v>
      </c>
      <c r="AY294">
        <v>65</v>
      </c>
      <c r="AZ294">
        <v>64</v>
      </c>
      <c r="BA294">
        <v>58</v>
      </c>
      <c r="BB294">
        <v>64</v>
      </c>
      <c r="BC294">
        <v>70</v>
      </c>
      <c r="BK294">
        <v>77</v>
      </c>
      <c r="BL294">
        <v>84</v>
      </c>
      <c r="BM294">
        <v>89</v>
      </c>
      <c r="BN294">
        <v>88</v>
      </c>
      <c r="BO294">
        <v>88</v>
      </c>
      <c r="BP294">
        <v>88</v>
      </c>
      <c r="BQ294">
        <v>89</v>
      </c>
    </row>
    <row r="295" spans="1:122" x14ac:dyDescent="0.3">
      <c r="A295" t="str">
        <f t="shared" si="6"/>
        <v>Industry_Type-3. Wholesale, Transport, other utilities_Elect DA 1-9 Hour ($600)_45153_18-19</v>
      </c>
      <c r="B295" t="s">
        <v>49</v>
      </c>
      <c r="C295" t="s">
        <v>185</v>
      </c>
      <c r="D295" t="s">
        <v>48</v>
      </c>
      <c r="E295" t="s">
        <v>48</v>
      </c>
      <c r="F295" t="s">
        <v>186</v>
      </c>
      <c r="G295" t="s">
        <v>84</v>
      </c>
      <c r="H295" t="s">
        <v>48</v>
      </c>
      <c r="I295" t="s">
        <v>48</v>
      </c>
      <c r="J295" t="s">
        <v>48</v>
      </c>
      <c r="K295" t="s">
        <v>195</v>
      </c>
      <c r="L295" s="22">
        <v>45153</v>
      </c>
      <c r="M295" s="25">
        <v>18</v>
      </c>
      <c r="N295">
        <v>19</v>
      </c>
      <c r="Q295">
        <v>1</v>
      </c>
      <c r="R295">
        <v>1</v>
      </c>
      <c r="S295">
        <v>0</v>
      </c>
      <c r="T295">
        <v>1</v>
      </c>
      <c r="U295">
        <v>0</v>
      </c>
      <c r="AT295">
        <v>68</v>
      </c>
      <c r="AU295">
        <v>68</v>
      </c>
      <c r="AV295">
        <v>68</v>
      </c>
      <c r="AW295">
        <v>68</v>
      </c>
      <c r="AX295">
        <v>69</v>
      </c>
      <c r="AY295">
        <v>71</v>
      </c>
      <c r="AZ295">
        <v>73</v>
      </c>
      <c r="BA295">
        <v>74</v>
      </c>
      <c r="BB295">
        <v>75</v>
      </c>
      <c r="BC295">
        <v>75</v>
      </c>
      <c r="BD295">
        <v>74</v>
      </c>
      <c r="BE295">
        <v>74</v>
      </c>
      <c r="BF295">
        <v>71</v>
      </c>
      <c r="BG295">
        <v>72</v>
      </c>
      <c r="BH295">
        <v>70</v>
      </c>
      <c r="BI295">
        <v>68</v>
      </c>
      <c r="BJ295">
        <v>69</v>
      </c>
      <c r="BK295">
        <v>69</v>
      </c>
      <c r="BL295">
        <v>68</v>
      </c>
      <c r="BM295">
        <v>68</v>
      </c>
      <c r="BN295">
        <v>69</v>
      </c>
      <c r="BO295">
        <v>68</v>
      </c>
      <c r="BP295">
        <v>68</v>
      </c>
      <c r="BQ295">
        <v>68</v>
      </c>
    </row>
    <row r="296" spans="1:122" x14ac:dyDescent="0.3">
      <c r="A296" t="str">
        <f t="shared" si="6"/>
        <v>Industry_Type-3. Wholesale, Transport, other utilities_Elect DA 1-9 Hour ($600)_45154_18-21</v>
      </c>
      <c r="B296" t="s">
        <v>49</v>
      </c>
      <c r="C296" t="s">
        <v>185</v>
      </c>
      <c r="D296" t="s">
        <v>48</v>
      </c>
      <c r="E296" t="s">
        <v>48</v>
      </c>
      <c r="F296" t="s">
        <v>186</v>
      </c>
      <c r="G296" t="s">
        <v>84</v>
      </c>
      <c r="H296" t="s">
        <v>48</v>
      </c>
      <c r="I296" t="s">
        <v>48</v>
      </c>
      <c r="J296" t="s">
        <v>48</v>
      </c>
      <c r="K296" t="s">
        <v>195</v>
      </c>
      <c r="L296" s="22">
        <v>45154</v>
      </c>
      <c r="M296" s="25">
        <v>18</v>
      </c>
      <c r="N296">
        <v>21</v>
      </c>
      <c r="Q296">
        <v>1</v>
      </c>
      <c r="R296">
        <v>1</v>
      </c>
      <c r="S296">
        <v>0</v>
      </c>
      <c r="T296">
        <v>1</v>
      </c>
      <c r="U296">
        <v>0</v>
      </c>
      <c r="AT296">
        <v>69</v>
      </c>
      <c r="AU296">
        <v>69</v>
      </c>
      <c r="AV296">
        <v>69</v>
      </c>
      <c r="AW296">
        <v>71</v>
      </c>
      <c r="AX296">
        <v>76</v>
      </c>
      <c r="AY296">
        <v>76</v>
      </c>
      <c r="AZ296">
        <v>75</v>
      </c>
      <c r="BA296">
        <v>78</v>
      </c>
      <c r="BB296">
        <v>76</v>
      </c>
      <c r="BC296">
        <v>78</v>
      </c>
      <c r="BD296">
        <v>76</v>
      </c>
      <c r="BE296">
        <v>77</v>
      </c>
      <c r="BF296">
        <v>76</v>
      </c>
      <c r="BG296">
        <v>71.5</v>
      </c>
      <c r="BH296">
        <v>70.5</v>
      </c>
      <c r="BI296">
        <v>70</v>
      </c>
      <c r="BL296">
        <v>69</v>
      </c>
      <c r="BM296">
        <v>69</v>
      </c>
      <c r="BN296">
        <v>69</v>
      </c>
      <c r="BO296">
        <v>69</v>
      </c>
      <c r="BP296">
        <v>69</v>
      </c>
      <c r="BQ296">
        <v>69</v>
      </c>
    </row>
    <row r="297" spans="1:122" hidden="1" x14ac:dyDescent="0.3">
      <c r="A297" t="str">
        <f t="shared" si="6"/>
        <v>Industry_Type-4. Retail stores_Elect DA 1-9 Hour ($400)_45134_20-21</v>
      </c>
      <c r="B297" t="s">
        <v>49</v>
      </c>
      <c r="C297" t="s">
        <v>179</v>
      </c>
      <c r="D297" t="s">
        <v>48</v>
      </c>
      <c r="E297" t="s">
        <v>48</v>
      </c>
      <c r="F297" t="s">
        <v>29</v>
      </c>
      <c r="G297" t="s">
        <v>84</v>
      </c>
      <c r="H297" t="s">
        <v>48</v>
      </c>
      <c r="I297" t="s">
        <v>48</v>
      </c>
      <c r="J297" t="s">
        <v>48</v>
      </c>
      <c r="K297" t="s">
        <v>217</v>
      </c>
      <c r="L297" s="22">
        <v>45134</v>
      </c>
      <c r="M297" s="25">
        <v>20</v>
      </c>
      <c r="N297">
        <v>21</v>
      </c>
      <c r="O297">
        <v>65</v>
      </c>
      <c r="P297">
        <v>63</v>
      </c>
      <c r="Q297">
        <v>1</v>
      </c>
      <c r="R297">
        <v>0</v>
      </c>
      <c r="S297">
        <v>0</v>
      </c>
      <c r="T297">
        <v>0</v>
      </c>
      <c r="U297">
        <v>0</v>
      </c>
      <c r="V297">
        <v>1419.7031999999999</v>
      </c>
      <c r="W297">
        <v>1403.6492000000001</v>
      </c>
      <c r="X297">
        <v>1419.6413</v>
      </c>
      <c r="Y297">
        <v>1466.0698</v>
      </c>
      <c r="Z297">
        <v>1538.0651</v>
      </c>
      <c r="AA297">
        <v>1698.2539999999999</v>
      </c>
      <c r="AB297">
        <v>2538.5491999999999</v>
      </c>
      <c r="AC297">
        <v>3860.6286</v>
      </c>
      <c r="AD297">
        <v>4556.5</v>
      </c>
      <c r="AE297">
        <v>4513.7237999999998</v>
      </c>
      <c r="AF297">
        <v>5348.5302000000001</v>
      </c>
      <c r="AG297">
        <v>5565.3618999999999</v>
      </c>
      <c r="AH297">
        <v>5721.1556</v>
      </c>
      <c r="AI297">
        <v>5680.2570999999998</v>
      </c>
      <c r="AJ297">
        <v>5676.2745999999997</v>
      </c>
      <c r="AK297">
        <v>5846.8015999999998</v>
      </c>
      <c r="AL297">
        <v>6170.4809999999998</v>
      </c>
      <c r="AM297">
        <v>6632.8270000000002</v>
      </c>
      <c r="AN297">
        <v>6651.027</v>
      </c>
      <c r="AO297">
        <v>5144.1619000000001</v>
      </c>
      <c r="AP297">
        <v>4541.6016</v>
      </c>
      <c r="AQ297">
        <v>3256.4587000000001</v>
      </c>
      <c r="AR297">
        <v>1990.981</v>
      </c>
      <c r="AS297">
        <v>1493.4523999999999</v>
      </c>
      <c r="AT297">
        <v>75.677419</v>
      </c>
      <c r="AU297">
        <v>76.222222000000002</v>
      </c>
      <c r="AV297">
        <v>76.809523999999996</v>
      </c>
      <c r="AW297">
        <v>77.301586999999998</v>
      </c>
      <c r="AX297">
        <v>76.142857000000006</v>
      </c>
      <c r="AY297">
        <v>74.603174999999993</v>
      </c>
      <c r="AZ297">
        <v>73.031745999999998</v>
      </c>
      <c r="BA297">
        <v>72.634921000000006</v>
      </c>
      <c r="BB297">
        <v>72.523809999999997</v>
      </c>
      <c r="BC297">
        <v>72.111110999999994</v>
      </c>
      <c r="BD297">
        <v>71.587301999999994</v>
      </c>
      <c r="BE297">
        <v>71.857142999999994</v>
      </c>
      <c r="BF297">
        <v>71.492063000000002</v>
      </c>
      <c r="BG297">
        <v>72.015872999999999</v>
      </c>
      <c r="BH297">
        <v>71.492063000000002</v>
      </c>
      <c r="BI297">
        <v>71.793650999999997</v>
      </c>
      <c r="BJ297">
        <v>71.301586999999998</v>
      </c>
      <c r="BK297">
        <v>71.634921000000006</v>
      </c>
      <c r="BL297">
        <v>72.523809999999997</v>
      </c>
      <c r="BM297">
        <v>73.039682999999997</v>
      </c>
      <c r="BN297">
        <v>73.555555999999996</v>
      </c>
      <c r="BO297">
        <v>72.904762000000005</v>
      </c>
      <c r="BP297">
        <v>72.790323000000001</v>
      </c>
      <c r="BQ297">
        <v>73.870968000000005</v>
      </c>
      <c r="BR297">
        <v>39.698830000000001</v>
      </c>
      <c r="BS297">
        <v>46.075789999999998</v>
      </c>
      <c r="BT297">
        <v>60.259270000000001</v>
      </c>
      <c r="BU297">
        <v>75.732730000000004</v>
      </c>
      <c r="BV297">
        <v>131.9367</v>
      </c>
      <c r="BW297">
        <v>135.76480000000001</v>
      </c>
      <c r="BX297">
        <v>116.26390000000001</v>
      </c>
      <c r="BY297">
        <v>-237.4684</v>
      </c>
      <c r="BZ297">
        <v>-261.86</v>
      </c>
      <c r="CA297">
        <v>66.884730000000005</v>
      </c>
      <c r="CB297">
        <v>-58.188339999999997</v>
      </c>
      <c r="CC297">
        <v>-50.694429999999997</v>
      </c>
      <c r="CD297">
        <v>-25.121359999999999</v>
      </c>
      <c r="CE297">
        <v>120.2681</v>
      </c>
      <c r="CF297">
        <v>248.06209999999999</v>
      </c>
      <c r="CG297">
        <v>199.07470000000001</v>
      </c>
      <c r="CH297">
        <v>-20.70438</v>
      </c>
      <c r="CI297">
        <v>-189.44880000000001</v>
      </c>
      <c r="CJ297">
        <v>-265.2079</v>
      </c>
      <c r="CK297">
        <v>1037.751</v>
      </c>
      <c r="CL297">
        <v>518.5249</v>
      </c>
      <c r="CM297">
        <v>-216.32730000000001</v>
      </c>
      <c r="CN297">
        <v>102.6332</v>
      </c>
      <c r="CO297">
        <v>104.20699999999999</v>
      </c>
      <c r="CP297">
        <v>1471.3409999999999</v>
      </c>
      <c r="CQ297">
        <v>1100.018</v>
      </c>
      <c r="CR297">
        <v>1015.242</v>
      </c>
      <c r="CS297">
        <v>941.28179999999998</v>
      </c>
      <c r="CT297">
        <v>699.41369999999995</v>
      </c>
      <c r="CU297">
        <v>659.02620000000002</v>
      </c>
      <c r="CV297">
        <v>723.95870000000002</v>
      </c>
      <c r="CW297">
        <v>1257.412</v>
      </c>
      <c r="CX297">
        <v>1554.5930000000001</v>
      </c>
      <c r="CY297">
        <v>1700.914</v>
      </c>
      <c r="CZ297">
        <v>1308.146</v>
      </c>
      <c r="DA297">
        <v>983.07669999999996</v>
      </c>
      <c r="DB297">
        <v>630.46259999999995</v>
      </c>
      <c r="DC297">
        <v>1891.8620000000001</v>
      </c>
      <c r="DD297">
        <v>4699.03</v>
      </c>
      <c r="DE297">
        <v>1734.682</v>
      </c>
      <c r="DF297">
        <v>2949.105</v>
      </c>
      <c r="DG297">
        <v>5458.982</v>
      </c>
      <c r="DH297">
        <v>3457.259</v>
      </c>
      <c r="DI297">
        <v>6923.3710000000001</v>
      </c>
      <c r="DJ297">
        <v>4624.4740000000002</v>
      </c>
      <c r="DK297">
        <v>700.08069999999998</v>
      </c>
      <c r="DL297">
        <v>215.30420000000001</v>
      </c>
      <c r="DM297">
        <v>470.84449999999998</v>
      </c>
      <c r="DP297">
        <v>65</v>
      </c>
      <c r="DQ297">
        <v>1.211786</v>
      </c>
      <c r="DR297">
        <v>1.2117857000000001</v>
      </c>
    </row>
    <row r="298" spans="1:122" hidden="1" x14ac:dyDescent="0.3">
      <c r="A298" t="str">
        <f t="shared" si="6"/>
        <v>Industry_Type-4. Retail stores_Elect DA 1-9 Hour ($400)_45135_20-21</v>
      </c>
      <c r="B298" t="s">
        <v>49</v>
      </c>
      <c r="C298" t="s">
        <v>179</v>
      </c>
      <c r="D298" t="s">
        <v>48</v>
      </c>
      <c r="E298" t="s">
        <v>48</v>
      </c>
      <c r="F298" t="s">
        <v>29</v>
      </c>
      <c r="G298" t="s">
        <v>84</v>
      </c>
      <c r="H298" t="s">
        <v>48</v>
      </c>
      <c r="I298" t="s">
        <v>48</v>
      </c>
      <c r="J298" t="s">
        <v>48</v>
      </c>
      <c r="K298" t="s">
        <v>217</v>
      </c>
      <c r="L298" s="22">
        <v>45135</v>
      </c>
      <c r="M298" s="25">
        <v>20</v>
      </c>
      <c r="N298">
        <v>21</v>
      </c>
      <c r="O298">
        <v>65</v>
      </c>
      <c r="P298">
        <v>63</v>
      </c>
      <c r="Q298">
        <v>1</v>
      </c>
      <c r="R298">
        <v>0</v>
      </c>
      <c r="S298">
        <v>0</v>
      </c>
      <c r="T298">
        <v>0</v>
      </c>
      <c r="U298">
        <v>0</v>
      </c>
      <c r="V298">
        <v>1422.2412999999999</v>
      </c>
      <c r="W298">
        <v>1384.1904999999999</v>
      </c>
      <c r="X298">
        <v>1379.5063</v>
      </c>
      <c r="Y298">
        <v>1385.7381</v>
      </c>
      <c r="Z298">
        <v>1439.3476000000001</v>
      </c>
      <c r="AA298">
        <v>1590.0444</v>
      </c>
      <c r="AB298">
        <v>2384.1794</v>
      </c>
      <c r="AC298">
        <v>3775.1794</v>
      </c>
      <c r="AD298">
        <v>4281.1889000000001</v>
      </c>
      <c r="AE298">
        <v>4089.6968000000002</v>
      </c>
      <c r="AF298">
        <v>5015.5856999999996</v>
      </c>
      <c r="AG298">
        <v>5210.1523999999999</v>
      </c>
      <c r="AH298">
        <v>5368.6286</v>
      </c>
      <c r="AI298">
        <v>5424.2190000000001</v>
      </c>
      <c r="AJ298">
        <v>5238.3190000000004</v>
      </c>
      <c r="AK298">
        <v>5346.6111000000001</v>
      </c>
      <c r="AL298">
        <v>5675.2222000000002</v>
      </c>
      <c r="AM298">
        <v>6225.5142999999998</v>
      </c>
      <c r="AN298">
        <v>6893.1158999999998</v>
      </c>
      <c r="AO298">
        <v>5179.6333000000004</v>
      </c>
      <c r="AP298">
        <v>4969.7142999999996</v>
      </c>
      <c r="AQ298">
        <v>3489.3856999999998</v>
      </c>
      <c r="AR298">
        <v>2119.681</v>
      </c>
      <c r="AS298">
        <v>1705.9713999999999</v>
      </c>
      <c r="AT298">
        <v>72.761904999999999</v>
      </c>
      <c r="AU298">
        <v>73.698413000000002</v>
      </c>
      <c r="AV298">
        <v>73.666667000000004</v>
      </c>
      <c r="AW298">
        <v>72.777777999999998</v>
      </c>
      <c r="AX298">
        <v>73.035088000000002</v>
      </c>
      <c r="AY298">
        <v>72.175438999999997</v>
      </c>
      <c r="AZ298">
        <v>71.824561000000003</v>
      </c>
      <c r="BA298">
        <v>71.666667000000004</v>
      </c>
      <c r="BB298">
        <v>72.523809999999997</v>
      </c>
      <c r="BC298">
        <v>72.476190000000003</v>
      </c>
      <c r="BD298">
        <v>72.015872999999999</v>
      </c>
      <c r="BE298">
        <v>71.825396999999995</v>
      </c>
      <c r="BF298">
        <v>70.650794000000005</v>
      </c>
      <c r="BG298">
        <v>69.634921000000006</v>
      </c>
      <c r="BH298">
        <v>69.190476000000004</v>
      </c>
      <c r="BI298">
        <v>69.619048000000006</v>
      </c>
      <c r="BJ298">
        <v>69.587301999999994</v>
      </c>
      <c r="BK298">
        <v>70.380951999999994</v>
      </c>
      <c r="BL298">
        <v>70.984127000000001</v>
      </c>
      <c r="BM298">
        <v>71.412698000000006</v>
      </c>
      <c r="BN298">
        <v>70.984127000000001</v>
      </c>
      <c r="BO298">
        <v>70.698413000000002</v>
      </c>
      <c r="BP298">
        <v>71.555555999999996</v>
      </c>
      <c r="BQ298">
        <v>71.714286000000001</v>
      </c>
      <c r="BR298">
        <v>41.601460000000003</v>
      </c>
      <c r="BS298">
        <v>46.075780000000002</v>
      </c>
      <c r="BT298">
        <v>60.259259999999998</v>
      </c>
      <c r="BU298">
        <v>75.732759999999999</v>
      </c>
      <c r="BV298">
        <v>131.9367</v>
      </c>
      <c r="BW298">
        <v>135.76480000000001</v>
      </c>
      <c r="BX298">
        <v>116.2638</v>
      </c>
      <c r="BY298">
        <v>-237.4684</v>
      </c>
      <c r="BZ298">
        <v>-261.86</v>
      </c>
      <c r="CA298">
        <v>66.884720000000002</v>
      </c>
      <c r="CB298">
        <v>-58.188360000000003</v>
      </c>
      <c r="CC298">
        <v>-50.694519999999997</v>
      </c>
      <c r="CD298">
        <v>-25.121269999999999</v>
      </c>
      <c r="CE298">
        <v>120.268</v>
      </c>
      <c r="CF298">
        <v>248.06200000000001</v>
      </c>
      <c r="CG298">
        <v>199.0746</v>
      </c>
      <c r="CH298">
        <v>-20.7044</v>
      </c>
      <c r="CI298">
        <v>-189.44890000000001</v>
      </c>
      <c r="CJ298">
        <v>-265.20780000000002</v>
      </c>
      <c r="CK298">
        <v>1037.751</v>
      </c>
      <c r="CL298">
        <v>518.5249</v>
      </c>
      <c r="CM298">
        <v>-216.32740000000001</v>
      </c>
      <c r="CN298">
        <v>102.6332</v>
      </c>
      <c r="CO298">
        <v>104.20699999999999</v>
      </c>
      <c r="CP298">
        <v>1466.28</v>
      </c>
      <c r="CQ298">
        <v>1050.412</v>
      </c>
      <c r="CR298">
        <v>1014.9059999999999</v>
      </c>
      <c r="CS298">
        <v>891.30930000000001</v>
      </c>
      <c r="CT298">
        <v>685.52</v>
      </c>
      <c r="CU298">
        <v>641.64729999999997</v>
      </c>
      <c r="CV298">
        <v>705.74260000000004</v>
      </c>
      <c r="CW298">
        <v>1207.752</v>
      </c>
      <c r="CX298">
        <v>1503.395</v>
      </c>
      <c r="CY298">
        <v>1577.1</v>
      </c>
      <c r="CZ298">
        <v>1301.229</v>
      </c>
      <c r="DA298">
        <v>934.42219999999998</v>
      </c>
      <c r="DB298">
        <v>620.4067</v>
      </c>
      <c r="DC298">
        <v>1920.615</v>
      </c>
      <c r="DD298">
        <v>4550.0219999999999</v>
      </c>
      <c r="DE298">
        <v>1806.952</v>
      </c>
      <c r="DF298">
        <v>3150.951</v>
      </c>
      <c r="DG298">
        <v>5373.66</v>
      </c>
      <c r="DH298">
        <v>3503.982</v>
      </c>
      <c r="DI298">
        <v>6642.8280000000004</v>
      </c>
      <c r="DJ298">
        <v>4726.9489999999996</v>
      </c>
      <c r="DK298">
        <v>726.80790000000002</v>
      </c>
      <c r="DL298">
        <v>236.35339999999999</v>
      </c>
      <c r="DM298">
        <v>495.74470000000002</v>
      </c>
      <c r="DP298">
        <v>65</v>
      </c>
      <c r="DQ298">
        <v>1.211786</v>
      </c>
      <c r="DR298">
        <v>1.2117857000000001</v>
      </c>
    </row>
    <row r="299" spans="1:122" hidden="1" x14ac:dyDescent="0.3">
      <c r="A299" t="str">
        <f t="shared" si="6"/>
        <v>Industry_Type-4. Retail stores_Elect DA 1-9 Hour ($400)_45153_18-20</v>
      </c>
      <c r="B299" t="s">
        <v>49</v>
      </c>
      <c r="C299" t="s">
        <v>179</v>
      </c>
      <c r="D299" t="s">
        <v>48</v>
      </c>
      <c r="E299" t="s">
        <v>48</v>
      </c>
      <c r="F299" t="s">
        <v>29</v>
      </c>
      <c r="G299" t="s">
        <v>84</v>
      </c>
      <c r="H299" t="s">
        <v>48</v>
      </c>
      <c r="I299" t="s">
        <v>48</v>
      </c>
      <c r="J299" t="s">
        <v>48</v>
      </c>
      <c r="K299" t="s">
        <v>217</v>
      </c>
      <c r="L299" s="22">
        <v>45153</v>
      </c>
      <c r="M299" s="25">
        <v>18</v>
      </c>
      <c r="N299">
        <v>20</v>
      </c>
      <c r="O299">
        <v>65</v>
      </c>
      <c r="P299">
        <v>64</v>
      </c>
      <c r="Q299">
        <v>1</v>
      </c>
      <c r="R299">
        <v>0</v>
      </c>
      <c r="S299">
        <v>0</v>
      </c>
      <c r="T299">
        <v>0</v>
      </c>
      <c r="U299">
        <v>0</v>
      </c>
      <c r="V299">
        <v>1435.5192</v>
      </c>
      <c r="W299">
        <v>1372.9308000000001</v>
      </c>
      <c r="X299">
        <v>1367.9467</v>
      </c>
      <c r="Y299">
        <v>1458.3657000000001</v>
      </c>
      <c r="Z299">
        <v>1583.9160999999999</v>
      </c>
      <c r="AA299">
        <v>1680.0962</v>
      </c>
      <c r="AB299">
        <v>2546.4009000000001</v>
      </c>
      <c r="AC299">
        <v>3530.5515999999998</v>
      </c>
      <c r="AD299">
        <v>4173.0771000000004</v>
      </c>
      <c r="AE299">
        <v>4363.7869000000001</v>
      </c>
      <c r="AF299">
        <v>4947.8006999999998</v>
      </c>
      <c r="AG299">
        <v>5143.0838000000003</v>
      </c>
      <c r="AH299">
        <v>5436.3310000000001</v>
      </c>
      <c r="AI299">
        <v>5634.2407999999996</v>
      </c>
      <c r="AJ299">
        <v>5695.3611000000001</v>
      </c>
      <c r="AK299">
        <v>5998.0600999999997</v>
      </c>
      <c r="AL299">
        <v>6272.0407999999998</v>
      </c>
      <c r="AM299">
        <v>5239.4853999999996</v>
      </c>
      <c r="AN299">
        <v>5580.2713000000003</v>
      </c>
      <c r="AO299">
        <v>5754.5289000000002</v>
      </c>
      <c r="AP299">
        <v>5473.6025</v>
      </c>
      <c r="AQ299">
        <v>3158.0868999999998</v>
      </c>
      <c r="AR299">
        <v>2127.7775000000001</v>
      </c>
      <c r="AS299">
        <v>1617.4619</v>
      </c>
      <c r="AT299">
        <v>73.765625</v>
      </c>
      <c r="AU299">
        <v>74.609375</v>
      </c>
      <c r="AV299">
        <v>75.25</v>
      </c>
      <c r="AW299">
        <v>74.625</v>
      </c>
      <c r="AX299">
        <v>74.984375</v>
      </c>
      <c r="AY299">
        <v>74.5625</v>
      </c>
      <c r="AZ299">
        <v>75.275862000000004</v>
      </c>
      <c r="BA299">
        <v>75.379310000000004</v>
      </c>
      <c r="BB299">
        <v>73.671875</v>
      </c>
      <c r="BC299">
        <v>71.59375</v>
      </c>
      <c r="BD299">
        <v>71.15625</v>
      </c>
      <c r="BE299">
        <v>70.53125</v>
      </c>
      <c r="BF299">
        <v>69.59375</v>
      </c>
      <c r="BG299">
        <v>69.625</v>
      </c>
      <c r="BH299">
        <v>69.03125</v>
      </c>
      <c r="BI299">
        <v>68</v>
      </c>
      <c r="BJ299">
        <v>68.25</v>
      </c>
      <c r="BK299">
        <v>68.703125</v>
      </c>
      <c r="BL299">
        <v>68.671875</v>
      </c>
      <c r="BM299">
        <v>69.375</v>
      </c>
      <c r="BN299">
        <v>69.765625</v>
      </c>
      <c r="BO299">
        <v>70.890625</v>
      </c>
      <c r="BP299">
        <v>71.96875</v>
      </c>
      <c r="BQ299">
        <v>72.78125</v>
      </c>
      <c r="BR299">
        <v>36.82743</v>
      </c>
      <c r="BS299">
        <v>76.144940000000005</v>
      </c>
      <c r="BT299">
        <v>97.608540000000005</v>
      </c>
      <c r="BU299">
        <v>45.347090000000001</v>
      </c>
      <c r="BV299">
        <v>27.808869999999999</v>
      </c>
      <c r="BW299">
        <v>113.02290000000001</v>
      </c>
      <c r="BX299">
        <v>-32.163629999999998</v>
      </c>
      <c r="BY299">
        <v>-51.384189999999997</v>
      </c>
      <c r="BZ299">
        <v>-72.342910000000003</v>
      </c>
      <c r="CA299">
        <v>-49.455039999999997</v>
      </c>
      <c r="CB299">
        <v>6.9052059999999997</v>
      </c>
      <c r="CC299">
        <v>100.5127</v>
      </c>
      <c r="CD299">
        <v>-17.632860000000001</v>
      </c>
      <c r="CE299">
        <v>-120.8108</v>
      </c>
      <c r="CF299">
        <v>-122.554</v>
      </c>
      <c r="CG299">
        <v>-320.49779999999998</v>
      </c>
      <c r="CH299">
        <v>-470.96030000000002</v>
      </c>
      <c r="CI299">
        <v>932.33420000000001</v>
      </c>
      <c r="CJ299">
        <v>781.05399999999997</v>
      </c>
      <c r="CK299">
        <v>390.47160000000002</v>
      </c>
      <c r="CL299">
        <v>-451.20150000000001</v>
      </c>
      <c r="CM299">
        <v>-69.45917</v>
      </c>
      <c r="CN299">
        <v>21.764900000000001</v>
      </c>
      <c r="CO299">
        <v>41.10633</v>
      </c>
      <c r="CP299">
        <v>333.01190000000003</v>
      </c>
      <c r="CQ299">
        <v>305.07850000000002</v>
      </c>
      <c r="CR299">
        <v>294.66320000000002</v>
      </c>
      <c r="CS299">
        <v>289.87740000000002</v>
      </c>
      <c r="CT299">
        <v>244.30840000000001</v>
      </c>
      <c r="CU299">
        <v>238.05590000000001</v>
      </c>
      <c r="CV299">
        <v>282.58049999999997</v>
      </c>
      <c r="CW299">
        <v>412.80369999999999</v>
      </c>
      <c r="CX299">
        <v>511.74369999999999</v>
      </c>
      <c r="CY299">
        <v>548.79719999999998</v>
      </c>
      <c r="CZ299">
        <v>378.24029999999999</v>
      </c>
      <c r="DA299">
        <v>186.60749999999999</v>
      </c>
      <c r="DB299">
        <v>165.6781</v>
      </c>
      <c r="DC299">
        <v>268.39499999999998</v>
      </c>
      <c r="DD299">
        <v>388.55579999999998</v>
      </c>
      <c r="DE299">
        <v>683.2713</v>
      </c>
      <c r="DF299">
        <v>1462.8869999999999</v>
      </c>
      <c r="DG299">
        <v>1479.5730000000001</v>
      </c>
      <c r="DH299">
        <v>1357.1389999999999</v>
      </c>
      <c r="DI299">
        <v>1996.557</v>
      </c>
      <c r="DJ299">
        <v>1533.229</v>
      </c>
      <c r="DK299">
        <v>174.05539999999999</v>
      </c>
      <c r="DL299">
        <v>46.09787</v>
      </c>
      <c r="DM299">
        <v>95.973370000000003</v>
      </c>
      <c r="DP299">
        <v>65</v>
      </c>
      <c r="DQ299">
        <v>1.3092859999999999</v>
      </c>
      <c r="DR299">
        <v>1.3092857</v>
      </c>
    </row>
    <row r="300" spans="1:122" hidden="1" x14ac:dyDescent="0.3">
      <c r="A300" t="str">
        <f t="shared" si="6"/>
        <v>Industry_Type-4. Retail stores_Elect DA 1-9 Hour ($400)_45154_18-21</v>
      </c>
      <c r="B300" t="s">
        <v>49</v>
      </c>
      <c r="C300" t="s">
        <v>179</v>
      </c>
      <c r="D300" t="s">
        <v>48</v>
      </c>
      <c r="E300" t="s">
        <v>48</v>
      </c>
      <c r="F300" t="s">
        <v>29</v>
      </c>
      <c r="G300" t="s">
        <v>84</v>
      </c>
      <c r="H300" t="s">
        <v>48</v>
      </c>
      <c r="I300" t="s">
        <v>48</v>
      </c>
      <c r="J300" t="s">
        <v>48</v>
      </c>
      <c r="K300" t="s">
        <v>217</v>
      </c>
      <c r="L300" s="22">
        <v>45154</v>
      </c>
      <c r="M300" s="25">
        <v>18</v>
      </c>
      <c r="N300">
        <v>21</v>
      </c>
      <c r="O300">
        <v>65</v>
      </c>
      <c r="P300">
        <v>64</v>
      </c>
      <c r="Q300">
        <v>1</v>
      </c>
      <c r="R300">
        <v>0</v>
      </c>
      <c r="S300">
        <v>0</v>
      </c>
      <c r="T300">
        <v>0</v>
      </c>
      <c r="U300">
        <v>0</v>
      </c>
      <c r="V300">
        <v>1423.5977</v>
      </c>
      <c r="W300">
        <v>1399.35</v>
      </c>
      <c r="X300">
        <v>1377.6587</v>
      </c>
      <c r="Y300">
        <v>1411.7279000000001</v>
      </c>
      <c r="Z300">
        <v>1506.3688999999999</v>
      </c>
      <c r="AA300">
        <v>1702.0934999999999</v>
      </c>
      <c r="AB300">
        <v>2550.3117999999999</v>
      </c>
      <c r="AC300">
        <v>3655.9162999999999</v>
      </c>
      <c r="AD300">
        <v>4373.5158000000001</v>
      </c>
      <c r="AE300">
        <v>4531.5239000000001</v>
      </c>
      <c r="AF300">
        <v>5367.8258999999998</v>
      </c>
      <c r="AG300">
        <v>5527.8099000000002</v>
      </c>
      <c r="AH300">
        <v>5826.1454999999996</v>
      </c>
      <c r="AI300">
        <v>5998.7075999999997</v>
      </c>
      <c r="AJ300">
        <v>6123.5483000000004</v>
      </c>
      <c r="AK300">
        <v>6432.9444000000003</v>
      </c>
      <c r="AL300">
        <v>6509.2124000000003</v>
      </c>
      <c r="AM300">
        <v>5317.6418000000003</v>
      </c>
      <c r="AN300">
        <v>5936.1016</v>
      </c>
      <c r="AO300">
        <v>6022.8615</v>
      </c>
      <c r="AP300">
        <v>4829.8576000000003</v>
      </c>
      <c r="AQ300">
        <v>3536.5151000000001</v>
      </c>
      <c r="AR300">
        <v>2191.8040000000001</v>
      </c>
      <c r="AS300">
        <v>1629.0182</v>
      </c>
      <c r="AT300">
        <v>75.867187999999999</v>
      </c>
      <c r="AU300">
        <v>78.289062999999999</v>
      </c>
      <c r="AV300">
        <v>78.375</v>
      </c>
      <c r="AW300">
        <v>78.28125</v>
      </c>
      <c r="AX300">
        <v>78.6875</v>
      </c>
      <c r="AY300">
        <v>77.96875</v>
      </c>
      <c r="AZ300">
        <v>77.796875</v>
      </c>
      <c r="BA300">
        <v>77.34375</v>
      </c>
      <c r="BB300">
        <v>75.125</v>
      </c>
      <c r="BC300">
        <v>74.21875</v>
      </c>
      <c r="BD300">
        <v>73.203125</v>
      </c>
      <c r="BE300">
        <v>73.039062999999999</v>
      </c>
      <c r="BF300">
        <v>71.953125</v>
      </c>
      <c r="BG300">
        <v>71.131579000000002</v>
      </c>
      <c r="BH300">
        <v>70.429824999999994</v>
      </c>
      <c r="BI300">
        <v>69.78125</v>
      </c>
      <c r="BJ300">
        <v>70.254902000000001</v>
      </c>
      <c r="BK300">
        <v>70.770832999999996</v>
      </c>
      <c r="BL300">
        <v>70.491803000000004</v>
      </c>
      <c r="BM300">
        <v>71.359375</v>
      </c>
      <c r="BN300">
        <v>72.234375</v>
      </c>
      <c r="BO300">
        <v>73.703125</v>
      </c>
      <c r="BP300">
        <v>75.1875</v>
      </c>
      <c r="BQ300">
        <v>76.265625</v>
      </c>
      <c r="BR300">
        <v>16.755330000000001</v>
      </c>
      <c r="BS300">
        <v>26.000419999999998</v>
      </c>
      <c r="BT300">
        <v>62.29551</v>
      </c>
      <c r="BU300">
        <v>61.91478</v>
      </c>
      <c r="BV300">
        <v>68.130780000000001</v>
      </c>
      <c r="BW300">
        <v>69.899929999999998</v>
      </c>
      <c r="BX300">
        <v>20.56532</v>
      </c>
      <c r="BY300">
        <v>-18.38158</v>
      </c>
      <c r="BZ300">
        <v>-128.31030000000001</v>
      </c>
      <c r="CA300">
        <v>-35.717799999999997</v>
      </c>
      <c r="CB300">
        <v>0.91820299999999999</v>
      </c>
      <c r="CC300">
        <v>140.17679999999999</v>
      </c>
      <c r="CD300">
        <v>-0.7410272</v>
      </c>
      <c r="CE300">
        <v>-108.0256</v>
      </c>
      <c r="CF300">
        <v>-153.90899999999999</v>
      </c>
      <c r="CG300">
        <v>-373.08609999999999</v>
      </c>
      <c r="CH300">
        <v>-263.09269999999998</v>
      </c>
      <c r="CI300">
        <v>1257.9590000000001</v>
      </c>
      <c r="CJ300">
        <v>796.49699999999996</v>
      </c>
      <c r="CK300">
        <v>421.34350000000001</v>
      </c>
      <c r="CL300">
        <v>447.62029999999999</v>
      </c>
      <c r="CM300">
        <v>-246.922</v>
      </c>
      <c r="CN300">
        <v>100.9551</v>
      </c>
      <c r="CO300">
        <v>120.46040000000001</v>
      </c>
      <c r="CP300">
        <v>160.54470000000001</v>
      </c>
      <c r="CQ300">
        <v>169.3383</v>
      </c>
      <c r="CR300">
        <v>197.13210000000001</v>
      </c>
      <c r="CS300">
        <v>195.6815</v>
      </c>
      <c r="CT300">
        <v>171.43940000000001</v>
      </c>
      <c r="CU300">
        <v>181.69239999999999</v>
      </c>
      <c r="CV300">
        <v>278.33819999999997</v>
      </c>
      <c r="CW300">
        <v>385.58819999999997</v>
      </c>
      <c r="CX300">
        <v>432.9667</v>
      </c>
      <c r="CY300">
        <v>833.08730000000003</v>
      </c>
      <c r="CZ300">
        <v>503.3897</v>
      </c>
      <c r="DA300">
        <v>337.66649999999998</v>
      </c>
      <c r="DB300">
        <v>187.10570000000001</v>
      </c>
      <c r="DC300">
        <v>263.48590000000002</v>
      </c>
      <c r="DD300">
        <v>375.428</v>
      </c>
      <c r="DE300">
        <v>763.81700000000001</v>
      </c>
      <c r="DF300">
        <v>1482.38</v>
      </c>
      <c r="DG300">
        <v>1462.886</v>
      </c>
      <c r="DH300">
        <v>1565.4559999999999</v>
      </c>
      <c r="DI300">
        <v>2081.4349999999999</v>
      </c>
      <c r="DJ300">
        <v>1592.971</v>
      </c>
      <c r="DK300">
        <v>176.17080000000001</v>
      </c>
      <c r="DL300">
        <v>49.957859999999997</v>
      </c>
      <c r="DM300">
        <v>90.285060000000001</v>
      </c>
      <c r="DP300">
        <v>65</v>
      </c>
      <c r="DQ300">
        <v>1.3092859999999999</v>
      </c>
      <c r="DR300">
        <v>1.3092857</v>
      </c>
    </row>
    <row r="301" spans="1:122" hidden="1" x14ac:dyDescent="0.3">
      <c r="A301" t="str">
        <f t="shared" si="6"/>
        <v>Industry_Type-4. Retail stores_Elect DA 1-9 Hour ($400)_45166_19-20</v>
      </c>
      <c r="B301" t="s">
        <v>49</v>
      </c>
      <c r="C301" t="s">
        <v>179</v>
      </c>
      <c r="D301" t="s">
        <v>48</v>
      </c>
      <c r="E301" t="s">
        <v>48</v>
      </c>
      <c r="F301" t="s">
        <v>29</v>
      </c>
      <c r="G301" t="s">
        <v>84</v>
      </c>
      <c r="H301" t="s">
        <v>48</v>
      </c>
      <c r="I301" t="s">
        <v>48</v>
      </c>
      <c r="J301" t="s">
        <v>48</v>
      </c>
      <c r="K301" t="s">
        <v>217</v>
      </c>
      <c r="L301" s="22">
        <v>45166</v>
      </c>
      <c r="M301" s="25">
        <v>19</v>
      </c>
      <c r="N301">
        <v>20</v>
      </c>
      <c r="O301">
        <v>65</v>
      </c>
      <c r="P301">
        <v>63</v>
      </c>
      <c r="Q301">
        <v>1</v>
      </c>
      <c r="R301">
        <v>0</v>
      </c>
      <c r="S301">
        <v>0</v>
      </c>
      <c r="T301">
        <v>0</v>
      </c>
      <c r="U301">
        <v>0</v>
      </c>
      <c r="V301">
        <v>1343.4985999999999</v>
      </c>
      <c r="W301">
        <v>1342.7218</v>
      </c>
      <c r="X301">
        <v>1349.1904999999999</v>
      </c>
      <c r="Y301">
        <v>1388.4411</v>
      </c>
      <c r="Z301">
        <v>1554.547</v>
      </c>
      <c r="AA301">
        <v>1758.0486000000001</v>
      </c>
      <c r="AB301">
        <v>2551.8298</v>
      </c>
      <c r="AC301">
        <v>3554.0816</v>
      </c>
      <c r="AD301">
        <v>4360.8319000000001</v>
      </c>
      <c r="AE301">
        <v>4764.4606999999996</v>
      </c>
      <c r="AF301">
        <v>5526.5177000000003</v>
      </c>
      <c r="AG301">
        <v>5781.9130999999998</v>
      </c>
      <c r="AH301">
        <v>5884.6617999999999</v>
      </c>
      <c r="AI301">
        <v>5961.1556</v>
      </c>
      <c r="AJ301">
        <v>6062.1016</v>
      </c>
      <c r="AK301">
        <v>6200.3531000000003</v>
      </c>
      <c r="AL301">
        <v>6424.8329999999996</v>
      </c>
      <c r="AM301">
        <v>6751.0923000000003</v>
      </c>
      <c r="AN301">
        <v>5938.3603999999996</v>
      </c>
      <c r="AO301">
        <v>5910.4323000000004</v>
      </c>
      <c r="AP301">
        <v>5448.2780000000002</v>
      </c>
      <c r="AQ301">
        <v>3149.7226000000001</v>
      </c>
      <c r="AR301">
        <v>2117.6569</v>
      </c>
      <c r="AS301">
        <v>1578.9992</v>
      </c>
      <c r="AT301">
        <v>79.233333000000002</v>
      </c>
      <c r="AU301">
        <v>77.625</v>
      </c>
      <c r="AV301">
        <v>76.158332999999999</v>
      </c>
      <c r="AW301">
        <v>74.708332999999996</v>
      </c>
      <c r="AX301">
        <v>73.658332999999999</v>
      </c>
      <c r="AY301">
        <v>73.418182000000002</v>
      </c>
      <c r="AZ301">
        <v>73.896552</v>
      </c>
      <c r="BA301">
        <v>73.025862000000004</v>
      </c>
      <c r="BB301">
        <v>74.181033999999997</v>
      </c>
      <c r="BC301">
        <v>74.543103000000002</v>
      </c>
      <c r="BD301">
        <v>75.715686000000005</v>
      </c>
      <c r="BE301">
        <v>76.882352999999995</v>
      </c>
      <c r="BF301">
        <v>76.784313999999995</v>
      </c>
      <c r="BG301">
        <v>76.035713999999999</v>
      </c>
      <c r="BH301">
        <v>76.803571000000005</v>
      </c>
      <c r="BI301">
        <v>78.642857000000006</v>
      </c>
      <c r="BJ301">
        <v>78.669642999999994</v>
      </c>
      <c r="BK301">
        <v>78.158730000000006</v>
      </c>
      <c r="BL301">
        <v>79.365078999999994</v>
      </c>
      <c r="BM301">
        <v>80.349205999999995</v>
      </c>
      <c r="BN301">
        <v>80.8</v>
      </c>
      <c r="BO301">
        <v>80.866667000000007</v>
      </c>
      <c r="BP301">
        <v>81.791667000000004</v>
      </c>
      <c r="BQ301">
        <v>81.641666999999998</v>
      </c>
      <c r="BR301">
        <v>39.29815</v>
      </c>
      <c r="BS301">
        <v>33.529769999999999</v>
      </c>
      <c r="BT301">
        <v>47.525309999999998</v>
      </c>
      <c r="BU301">
        <v>51.943109999999997</v>
      </c>
      <c r="BV301">
        <v>5.4180919999999997</v>
      </c>
      <c r="BW301">
        <v>9.2456949999999996</v>
      </c>
      <c r="BX301">
        <v>-13.35553</v>
      </c>
      <c r="BY301">
        <v>120.3897</v>
      </c>
      <c r="BZ301">
        <v>-4.7416</v>
      </c>
      <c r="CA301">
        <v>-139.57419999999999</v>
      </c>
      <c r="CB301">
        <v>-39.92313</v>
      </c>
      <c r="CC301">
        <v>-36.990200000000002</v>
      </c>
      <c r="CD301">
        <v>39.543219999999998</v>
      </c>
      <c r="CE301">
        <v>124.29859999999999</v>
      </c>
      <c r="CF301">
        <v>90.938010000000006</v>
      </c>
      <c r="CG301">
        <v>6.2340960000000001</v>
      </c>
      <c r="CH301">
        <v>-71.92313</v>
      </c>
      <c r="CI301">
        <v>-71.789339999999996</v>
      </c>
      <c r="CJ301">
        <v>824.85389999999995</v>
      </c>
      <c r="CK301">
        <v>490.99470000000002</v>
      </c>
      <c r="CL301">
        <v>-324.00549999999998</v>
      </c>
      <c r="CM301">
        <v>-33.075920000000004</v>
      </c>
      <c r="CN301">
        <v>3.6382680000000001</v>
      </c>
      <c r="CO301">
        <v>19.472840000000001</v>
      </c>
      <c r="CP301">
        <v>275.22449999999998</v>
      </c>
      <c r="CQ301">
        <v>236.11199999999999</v>
      </c>
      <c r="CR301">
        <v>195.9333</v>
      </c>
      <c r="CS301">
        <v>197.98699999999999</v>
      </c>
      <c r="CT301">
        <v>169.54490000000001</v>
      </c>
      <c r="CU301">
        <v>182.3545</v>
      </c>
      <c r="CV301">
        <v>286.36169999999998</v>
      </c>
      <c r="CW301">
        <v>482.14330000000001</v>
      </c>
      <c r="CX301">
        <v>502.73520000000002</v>
      </c>
      <c r="CY301">
        <v>795.78549999999996</v>
      </c>
      <c r="CZ301">
        <v>510.59379999999999</v>
      </c>
      <c r="DA301">
        <v>306.79579999999999</v>
      </c>
      <c r="DB301">
        <v>244.84280000000001</v>
      </c>
      <c r="DC301">
        <v>318.99029999999999</v>
      </c>
      <c r="DD301">
        <v>531.36350000000004</v>
      </c>
      <c r="DE301">
        <v>718.75480000000005</v>
      </c>
      <c r="DF301">
        <v>1071.471</v>
      </c>
      <c r="DG301">
        <v>1358.2</v>
      </c>
      <c r="DH301">
        <v>1471.8989999999999</v>
      </c>
      <c r="DI301">
        <v>3069.915</v>
      </c>
      <c r="DJ301">
        <v>1954.9960000000001</v>
      </c>
      <c r="DK301">
        <v>328.1986</v>
      </c>
      <c r="DL301">
        <v>76.606530000000006</v>
      </c>
      <c r="DM301">
        <v>122.0172</v>
      </c>
      <c r="DP301">
        <v>65</v>
      </c>
      <c r="DQ301">
        <v>1.3092859999999999</v>
      </c>
      <c r="DR301">
        <v>1.3092857</v>
      </c>
    </row>
    <row r="302" spans="1:122" x14ac:dyDescent="0.3">
      <c r="A302" t="str">
        <f t="shared" si="6"/>
        <v>Industry_Type-4. Retail stores_Elect DA 1-9 Hour ($600)_45153_18-19</v>
      </c>
      <c r="B302" t="s">
        <v>49</v>
      </c>
      <c r="C302" t="s">
        <v>179</v>
      </c>
      <c r="D302" t="s">
        <v>48</v>
      </c>
      <c r="E302" t="s">
        <v>48</v>
      </c>
      <c r="F302" t="s">
        <v>29</v>
      </c>
      <c r="G302" t="s">
        <v>84</v>
      </c>
      <c r="H302" t="s">
        <v>48</v>
      </c>
      <c r="I302" t="s">
        <v>48</v>
      </c>
      <c r="J302" t="s">
        <v>48</v>
      </c>
      <c r="K302" t="s">
        <v>195</v>
      </c>
      <c r="L302" s="22">
        <v>45153</v>
      </c>
      <c r="M302" s="25">
        <v>18</v>
      </c>
      <c r="N302">
        <v>19</v>
      </c>
      <c r="Q302">
        <v>1</v>
      </c>
      <c r="R302">
        <v>1</v>
      </c>
      <c r="S302">
        <v>0</v>
      </c>
      <c r="T302">
        <v>1</v>
      </c>
      <c r="U302">
        <v>0</v>
      </c>
      <c r="AT302">
        <v>70.5</v>
      </c>
      <c r="AU302">
        <v>75.5</v>
      </c>
      <c r="AV302">
        <v>78.5</v>
      </c>
      <c r="AW302">
        <v>80</v>
      </c>
      <c r="AX302">
        <v>79.5</v>
      </c>
      <c r="AY302">
        <v>80.5</v>
      </c>
      <c r="AZ302">
        <v>82</v>
      </c>
      <c r="BA302">
        <v>82</v>
      </c>
      <c r="BB302">
        <v>81</v>
      </c>
      <c r="BC302">
        <v>80</v>
      </c>
      <c r="BD302">
        <v>78.5</v>
      </c>
      <c r="BE302">
        <v>76.5</v>
      </c>
      <c r="BF302">
        <v>75</v>
      </c>
      <c r="BG302">
        <v>74</v>
      </c>
      <c r="BH302">
        <v>73.5</v>
      </c>
      <c r="BI302">
        <v>69.5</v>
      </c>
      <c r="BJ302">
        <v>68</v>
      </c>
      <c r="BK302">
        <v>67.5</v>
      </c>
      <c r="BL302">
        <v>67</v>
      </c>
      <c r="BM302">
        <v>66.5</v>
      </c>
      <c r="BN302">
        <v>65</v>
      </c>
      <c r="BO302">
        <v>65.5</v>
      </c>
      <c r="BP302">
        <v>65.5</v>
      </c>
      <c r="BQ302">
        <v>66.5</v>
      </c>
    </row>
    <row r="303" spans="1:122" x14ac:dyDescent="0.3">
      <c r="A303" t="str">
        <f t="shared" si="6"/>
        <v>Industry_Type-4. Retail stores_Elect DA 1-9 Hour ($600)_45154_18-21</v>
      </c>
      <c r="B303" t="s">
        <v>49</v>
      </c>
      <c r="C303" t="s">
        <v>179</v>
      </c>
      <c r="D303" t="s">
        <v>48</v>
      </c>
      <c r="E303" t="s">
        <v>48</v>
      </c>
      <c r="F303" t="s">
        <v>29</v>
      </c>
      <c r="G303" t="s">
        <v>84</v>
      </c>
      <c r="H303" t="s">
        <v>48</v>
      </c>
      <c r="I303" t="s">
        <v>48</v>
      </c>
      <c r="J303" t="s">
        <v>48</v>
      </c>
      <c r="K303" t="s">
        <v>195</v>
      </c>
      <c r="L303" s="22">
        <v>45154</v>
      </c>
      <c r="M303" s="25">
        <v>18</v>
      </c>
      <c r="N303">
        <v>21</v>
      </c>
      <c r="Q303">
        <v>1</v>
      </c>
      <c r="R303">
        <v>1</v>
      </c>
      <c r="S303">
        <v>0</v>
      </c>
      <c r="T303">
        <v>1</v>
      </c>
      <c r="U303">
        <v>0</v>
      </c>
      <c r="AT303">
        <v>72</v>
      </c>
      <c r="AU303">
        <v>77</v>
      </c>
      <c r="AV303">
        <v>78.5</v>
      </c>
      <c r="AW303">
        <v>82</v>
      </c>
      <c r="AX303">
        <v>84</v>
      </c>
      <c r="AY303">
        <v>84</v>
      </c>
      <c r="AZ303">
        <v>82</v>
      </c>
      <c r="BA303">
        <v>82.5</v>
      </c>
      <c r="BB303">
        <v>80</v>
      </c>
      <c r="BC303">
        <v>81.5</v>
      </c>
      <c r="BD303">
        <v>81</v>
      </c>
      <c r="BE303">
        <v>81.5</v>
      </c>
      <c r="BF303">
        <v>76.5</v>
      </c>
      <c r="BG303">
        <v>74.5</v>
      </c>
      <c r="BH303">
        <v>75</v>
      </c>
      <c r="BI303">
        <v>72</v>
      </c>
      <c r="BJ303">
        <v>72.5</v>
      </c>
      <c r="BK303">
        <v>72.5</v>
      </c>
      <c r="BL303">
        <v>71</v>
      </c>
      <c r="BM303">
        <v>72.5</v>
      </c>
      <c r="BN303">
        <v>70</v>
      </c>
      <c r="BO303">
        <v>67.5</v>
      </c>
      <c r="BP303">
        <v>68</v>
      </c>
      <c r="BQ303">
        <v>69</v>
      </c>
    </row>
    <row r="304" spans="1:122" hidden="1" x14ac:dyDescent="0.3">
      <c r="A304" t="str">
        <f t="shared" si="6"/>
        <v>Industry_Type-4. Retail stores_Elect DO 1-9 Hour ($400)_45134_20-21</v>
      </c>
      <c r="B304" t="s">
        <v>49</v>
      </c>
      <c r="C304" t="s">
        <v>179</v>
      </c>
      <c r="D304" t="s">
        <v>48</v>
      </c>
      <c r="E304" t="s">
        <v>48</v>
      </c>
      <c r="F304" t="s">
        <v>29</v>
      </c>
      <c r="G304" t="s">
        <v>84</v>
      </c>
      <c r="H304" t="s">
        <v>48</v>
      </c>
      <c r="I304" t="s">
        <v>48</v>
      </c>
      <c r="J304" t="s">
        <v>48</v>
      </c>
      <c r="K304" t="s">
        <v>194</v>
      </c>
      <c r="L304" s="22">
        <v>45134</v>
      </c>
      <c r="M304" s="25">
        <v>20</v>
      </c>
      <c r="N304">
        <v>21</v>
      </c>
      <c r="O304">
        <v>49</v>
      </c>
      <c r="P304">
        <v>49</v>
      </c>
      <c r="Q304">
        <v>1</v>
      </c>
      <c r="R304">
        <v>0</v>
      </c>
      <c r="S304">
        <v>0</v>
      </c>
      <c r="T304">
        <v>0</v>
      </c>
      <c r="U304">
        <v>0</v>
      </c>
      <c r="V304">
        <v>5345.62</v>
      </c>
      <c r="W304">
        <v>5168.22</v>
      </c>
      <c r="X304">
        <v>5037.8</v>
      </c>
      <c r="Y304">
        <v>5242.0600000000004</v>
      </c>
      <c r="Z304">
        <v>5381.92</v>
      </c>
      <c r="AA304">
        <v>5503.86</v>
      </c>
      <c r="AB304">
        <v>5706.84</v>
      </c>
      <c r="AC304">
        <v>5625.16</v>
      </c>
      <c r="AD304">
        <v>6172.2</v>
      </c>
      <c r="AE304">
        <v>6316.78</v>
      </c>
      <c r="AF304">
        <v>6835.42</v>
      </c>
      <c r="AG304">
        <v>7383.72</v>
      </c>
      <c r="AH304">
        <v>7680.66</v>
      </c>
      <c r="AI304">
        <v>7671.02</v>
      </c>
      <c r="AJ304">
        <v>7679</v>
      </c>
      <c r="AK304">
        <v>7747.26</v>
      </c>
      <c r="AL304">
        <v>8215.6200000000008</v>
      </c>
      <c r="AM304">
        <v>8506.58</v>
      </c>
      <c r="AN304">
        <v>8543.2999999999993</v>
      </c>
      <c r="AO304">
        <v>7121.56</v>
      </c>
      <c r="AP304">
        <v>7264.78</v>
      </c>
      <c r="AQ304">
        <v>8010.22</v>
      </c>
      <c r="AR304">
        <v>6190.46</v>
      </c>
      <c r="AS304">
        <v>5558</v>
      </c>
      <c r="AT304">
        <v>75.608695999999995</v>
      </c>
      <c r="AU304">
        <v>75.918367000000003</v>
      </c>
      <c r="AV304">
        <v>76.367346999999995</v>
      </c>
      <c r="AW304">
        <v>77.102041</v>
      </c>
      <c r="AX304">
        <v>75.918367000000003</v>
      </c>
      <c r="AY304">
        <v>74.469387999999995</v>
      </c>
      <c r="AZ304">
        <v>72.959183999999993</v>
      </c>
      <c r="BA304">
        <v>72.551019999999994</v>
      </c>
      <c r="BB304">
        <v>72.469387999999995</v>
      </c>
      <c r="BC304">
        <v>72.081632999999997</v>
      </c>
      <c r="BD304">
        <v>71.551019999999994</v>
      </c>
      <c r="BE304">
        <v>72.040816000000007</v>
      </c>
      <c r="BF304">
        <v>71.653060999999994</v>
      </c>
      <c r="BG304">
        <v>72.306122000000002</v>
      </c>
      <c r="BH304">
        <v>71.632653000000005</v>
      </c>
      <c r="BI304">
        <v>71.816327000000001</v>
      </c>
      <c r="BJ304">
        <v>71.408163000000002</v>
      </c>
      <c r="BK304">
        <v>71.510204000000002</v>
      </c>
      <c r="BL304">
        <v>72.448980000000006</v>
      </c>
      <c r="BM304">
        <v>72.867346999999995</v>
      </c>
      <c r="BN304">
        <v>73.204082</v>
      </c>
      <c r="BO304">
        <v>72.836735000000004</v>
      </c>
      <c r="BP304">
        <v>73.021738999999997</v>
      </c>
      <c r="BQ304">
        <v>73.782608999999994</v>
      </c>
      <c r="BR304">
        <v>-105.7885</v>
      </c>
      <c r="BS304">
        <v>-104.6337</v>
      </c>
      <c r="BT304">
        <v>-55.566229999999997</v>
      </c>
      <c r="BU304">
        <v>-32.134520000000002</v>
      </c>
      <c r="BV304">
        <v>11.794370000000001</v>
      </c>
      <c r="BW304">
        <v>-71.537059999999997</v>
      </c>
      <c r="BX304">
        <v>-93.833380000000005</v>
      </c>
      <c r="BY304">
        <v>-115.654</v>
      </c>
      <c r="BZ304">
        <v>27.91854</v>
      </c>
      <c r="CA304">
        <v>198.8218</v>
      </c>
      <c r="CB304">
        <v>-68.878270000000001</v>
      </c>
      <c r="CC304">
        <v>-81.237459999999999</v>
      </c>
      <c r="CD304">
        <v>-20.559709999999999</v>
      </c>
      <c r="CE304">
        <v>135.13939999999999</v>
      </c>
      <c r="CF304">
        <v>196.13720000000001</v>
      </c>
      <c r="CG304">
        <v>232.5009</v>
      </c>
      <c r="CH304">
        <v>24.330760000000001</v>
      </c>
      <c r="CI304">
        <v>52.64237</v>
      </c>
      <c r="CJ304">
        <v>198.9135</v>
      </c>
      <c r="CK304">
        <v>1798.9010000000001</v>
      </c>
      <c r="CL304">
        <v>1492.396</v>
      </c>
      <c r="CM304">
        <v>181.80529999999999</v>
      </c>
      <c r="CN304">
        <v>-136.78270000000001</v>
      </c>
      <c r="CO304">
        <v>-46.325150000000001</v>
      </c>
      <c r="CP304">
        <v>1872.825</v>
      </c>
      <c r="CQ304">
        <v>1316.7550000000001</v>
      </c>
      <c r="CR304">
        <v>1007.474</v>
      </c>
      <c r="CS304">
        <v>772.9547</v>
      </c>
      <c r="CT304">
        <v>755.2088</v>
      </c>
      <c r="CU304">
        <v>989.65089999999998</v>
      </c>
      <c r="CV304">
        <v>1196.6610000000001</v>
      </c>
      <c r="CW304">
        <v>2004.797</v>
      </c>
      <c r="CX304">
        <v>2441.2449999999999</v>
      </c>
      <c r="CY304">
        <v>1827.693</v>
      </c>
      <c r="CZ304">
        <v>2212.84</v>
      </c>
      <c r="DA304">
        <v>1286.23</v>
      </c>
      <c r="DB304">
        <v>774.44820000000004</v>
      </c>
      <c r="DC304">
        <v>2442.4929999999999</v>
      </c>
      <c r="DD304">
        <v>2702.386</v>
      </c>
      <c r="DE304">
        <v>2250.6610000000001</v>
      </c>
      <c r="DF304">
        <v>4327.33</v>
      </c>
      <c r="DG304">
        <v>4135.1540000000005</v>
      </c>
      <c r="DH304">
        <v>3018.384</v>
      </c>
      <c r="DI304">
        <v>2358.2629999999999</v>
      </c>
      <c r="DJ304">
        <v>2233.4029999999998</v>
      </c>
      <c r="DK304">
        <v>811.97040000000004</v>
      </c>
      <c r="DL304">
        <v>277.47620000000001</v>
      </c>
      <c r="DM304">
        <v>443.66359999999997</v>
      </c>
      <c r="DP304">
        <v>49</v>
      </c>
      <c r="DQ304">
        <v>1.734216</v>
      </c>
      <c r="DR304">
        <v>1.7342157</v>
      </c>
    </row>
    <row r="305" spans="1:122" hidden="1" x14ac:dyDescent="0.3">
      <c r="A305" t="str">
        <f t="shared" si="6"/>
        <v>Industry_Type-4. Retail stores_Elect DO 1-9 Hour ($400)_45135_20-21</v>
      </c>
      <c r="B305" t="s">
        <v>49</v>
      </c>
      <c r="C305" t="s">
        <v>179</v>
      </c>
      <c r="D305" t="s">
        <v>48</v>
      </c>
      <c r="E305" t="s">
        <v>48</v>
      </c>
      <c r="F305" t="s">
        <v>29</v>
      </c>
      <c r="G305" t="s">
        <v>84</v>
      </c>
      <c r="H305" t="s">
        <v>48</v>
      </c>
      <c r="I305" t="s">
        <v>48</v>
      </c>
      <c r="J305" t="s">
        <v>48</v>
      </c>
      <c r="K305" t="s">
        <v>194</v>
      </c>
      <c r="L305" s="22">
        <v>45135</v>
      </c>
      <c r="M305" s="25">
        <v>20</v>
      </c>
      <c r="N305">
        <v>21</v>
      </c>
      <c r="O305">
        <v>49</v>
      </c>
      <c r="P305">
        <v>49</v>
      </c>
      <c r="Q305">
        <v>1</v>
      </c>
      <c r="R305">
        <v>0</v>
      </c>
      <c r="S305">
        <v>0</v>
      </c>
      <c r="T305">
        <v>0</v>
      </c>
      <c r="U305">
        <v>0</v>
      </c>
      <c r="V305">
        <v>5098.84</v>
      </c>
      <c r="W305">
        <v>4974.6400000000003</v>
      </c>
      <c r="X305">
        <v>4903.3999999999996</v>
      </c>
      <c r="Y305">
        <v>5146.88</v>
      </c>
      <c r="Z305">
        <v>5264.88</v>
      </c>
      <c r="AA305">
        <v>5425.92</v>
      </c>
      <c r="AB305">
        <v>5837.44</v>
      </c>
      <c r="AC305">
        <v>5693.72</v>
      </c>
      <c r="AD305">
        <v>6369.3</v>
      </c>
      <c r="AE305">
        <v>6203.68</v>
      </c>
      <c r="AF305">
        <v>6532.34</v>
      </c>
      <c r="AG305">
        <v>6742.14</v>
      </c>
      <c r="AH305">
        <v>6845.7</v>
      </c>
      <c r="AI305">
        <v>6919.84</v>
      </c>
      <c r="AJ305">
        <v>6958.5</v>
      </c>
      <c r="AK305">
        <v>7073.34</v>
      </c>
      <c r="AL305">
        <v>7540.38</v>
      </c>
      <c r="AM305">
        <v>8009.18</v>
      </c>
      <c r="AN305">
        <v>8540.36</v>
      </c>
      <c r="AO305">
        <v>7179.06</v>
      </c>
      <c r="AP305">
        <v>7187.78</v>
      </c>
      <c r="AQ305">
        <v>7718.26</v>
      </c>
      <c r="AR305">
        <v>5863.64</v>
      </c>
      <c r="AS305">
        <v>5271</v>
      </c>
      <c r="AT305">
        <v>72.887754999999999</v>
      </c>
      <c r="AU305">
        <v>73.887754999999999</v>
      </c>
      <c r="AV305">
        <v>74.224490000000003</v>
      </c>
      <c r="AW305">
        <v>73.224490000000003</v>
      </c>
      <c r="AX305">
        <v>72.666667000000004</v>
      </c>
      <c r="AY305">
        <v>71.770832999999996</v>
      </c>
      <c r="AZ305">
        <v>71.395832999999996</v>
      </c>
      <c r="BA305">
        <v>71.693877999999998</v>
      </c>
      <c r="BB305">
        <v>72.551019999999994</v>
      </c>
      <c r="BC305">
        <v>72.551019999999994</v>
      </c>
      <c r="BD305">
        <v>72</v>
      </c>
      <c r="BE305">
        <v>71.673468999999997</v>
      </c>
      <c r="BF305">
        <v>70.571428999999995</v>
      </c>
      <c r="BG305">
        <v>69.591836999999998</v>
      </c>
      <c r="BH305">
        <v>69.204082</v>
      </c>
      <c r="BI305">
        <v>69.714286000000001</v>
      </c>
      <c r="BJ305">
        <v>69.459183999999993</v>
      </c>
      <c r="BK305">
        <v>70.224490000000003</v>
      </c>
      <c r="BL305">
        <v>70.857142999999994</v>
      </c>
      <c r="BM305">
        <v>71.020408000000003</v>
      </c>
      <c r="BN305">
        <v>70.877550999999997</v>
      </c>
      <c r="BO305">
        <v>70.244898000000006</v>
      </c>
      <c r="BP305">
        <v>70.897959</v>
      </c>
      <c r="BQ305">
        <v>71.489795999999998</v>
      </c>
      <c r="BR305">
        <v>-105.7885</v>
      </c>
      <c r="BS305">
        <v>-104.6337</v>
      </c>
      <c r="BT305">
        <v>-55.566229999999997</v>
      </c>
      <c r="BU305">
        <v>-32.134509999999999</v>
      </c>
      <c r="BV305">
        <v>11.794370000000001</v>
      </c>
      <c r="BW305">
        <v>-71.537120000000002</v>
      </c>
      <c r="BX305">
        <v>-93.833299999999994</v>
      </c>
      <c r="BY305">
        <v>-115.654</v>
      </c>
      <c r="BZ305">
        <v>27.91846</v>
      </c>
      <c r="CA305">
        <v>198.82169999999999</v>
      </c>
      <c r="CB305">
        <v>-68.878380000000007</v>
      </c>
      <c r="CC305">
        <v>-81.237409999999997</v>
      </c>
      <c r="CD305">
        <v>-20.559619999999999</v>
      </c>
      <c r="CE305">
        <v>135.1395</v>
      </c>
      <c r="CF305">
        <v>196.1371</v>
      </c>
      <c r="CG305">
        <v>232.5008</v>
      </c>
      <c r="CH305">
        <v>24.330729999999999</v>
      </c>
      <c r="CI305">
        <v>52.64237</v>
      </c>
      <c r="CJ305">
        <v>198.9135</v>
      </c>
      <c r="CK305">
        <v>1798.9010000000001</v>
      </c>
      <c r="CL305">
        <v>1492.396</v>
      </c>
      <c r="CM305">
        <v>181.80529999999999</v>
      </c>
      <c r="CN305">
        <v>-136.78270000000001</v>
      </c>
      <c r="CO305">
        <v>-46.325240000000001</v>
      </c>
      <c r="CP305">
        <v>1834.818</v>
      </c>
      <c r="CQ305">
        <v>1247.5060000000001</v>
      </c>
      <c r="CR305">
        <v>951.95339999999999</v>
      </c>
      <c r="CS305">
        <v>735.04740000000004</v>
      </c>
      <c r="CT305">
        <v>747.82090000000005</v>
      </c>
      <c r="CU305">
        <v>981.48379999999997</v>
      </c>
      <c r="CV305">
        <v>1196.6869999999999</v>
      </c>
      <c r="CW305">
        <v>1939.84</v>
      </c>
      <c r="CX305">
        <v>2410.1930000000002</v>
      </c>
      <c r="CY305">
        <v>1861.2280000000001</v>
      </c>
      <c r="CZ305">
        <v>2063.3180000000002</v>
      </c>
      <c r="DA305">
        <v>1236.3520000000001</v>
      </c>
      <c r="DB305">
        <v>726.07280000000003</v>
      </c>
      <c r="DC305">
        <v>2359.3159999999998</v>
      </c>
      <c r="DD305">
        <v>2324.2170000000001</v>
      </c>
      <c r="DE305">
        <v>2251.712</v>
      </c>
      <c r="DF305">
        <v>4477.63</v>
      </c>
      <c r="DG305">
        <v>3968.511</v>
      </c>
      <c r="DH305">
        <v>2787.86</v>
      </c>
      <c r="DI305">
        <v>2169.6060000000002</v>
      </c>
      <c r="DJ305">
        <v>2346.1019999999999</v>
      </c>
      <c r="DK305">
        <v>754.11929999999995</v>
      </c>
      <c r="DL305">
        <v>265.07159999999999</v>
      </c>
      <c r="DM305">
        <v>415.40339999999998</v>
      </c>
      <c r="DP305">
        <v>49</v>
      </c>
      <c r="DQ305">
        <v>1.734216</v>
      </c>
      <c r="DR305">
        <v>1.7342157</v>
      </c>
    </row>
    <row r="306" spans="1:122" hidden="1" x14ac:dyDescent="0.3">
      <c r="A306" t="str">
        <f t="shared" si="6"/>
        <v>Industry_Type-4. Retail stores_Elect DO 1-9 Hour ($400)_45153_19-21</v>
      </c>
      <c r="B306" t="s">
        <v>49</v>
      </c>
      <c r="C306" t="s">
        <v>179</v>
      </c>
      <c r="D306" t="s">
        <v>48</v>
      </c>
      <c r="E306" t="s">
        <v>48</v>
      </c>
      <c r="F306" t="s">
        <v>29</v>
      </c>
      <c r="G306" t="s">
        <v>84</v>
      </c>
      <c r="H306" t="s">
        <v>48</v>
      </c>
      <c r="I306" t="s">
        <v>48</v>
      </c>
      <c r="J306" t="s">
        <v>48</v>
      </c>
      <c r="K306" t="s">
        <v>194</v>
      </c>
      <c r="L306" s="22">
        <v>45153</v>
      </c>
      <c r="M306" s="25">
        <v>19</v>
      </c>
      <c r="N306">
        <v>21</v>
      </c>
      <c r="O306">
        <v>49</v>
      </c>
      <c r="P306">
        <v>49</v>
      </c>
      <c r="Q306">
        <v>1</v>
      </c>
      <c r="R306">
        <v>0</v>
      </c>
      <c r="S306">
        <v>0</v>
      </c>
      <c r="T306">
        <v>0</v>
      </c>
      <c r="U306">
        <v>0</v>
      </c>
      <c r="V306">
        <v>5042.0600000000004</v>
      </c>
      <c r="W306">
        <v>4951.1400000000003</v>
      </c>
      <c r="X306">
        <v>4884.96</v>
      </c>
      <c r="Y306">
        <v>5120.26</v>
      </c>
      <c r="Z306">
        <v>5285.2</v>
      </c>
      <c r="AA306">
        <v>5447.5</v>
      </c>
      <c r="AB306">
        <v>5855.18</v>
      </c>
      <c r="AC306">
        <v>5719.56</v>
      </c>
      <c r="AD306">
        <v>6329.82</v>
      </c>
      <c r="AE306">
        <v>6359.76</v>
      </c>
      <c r="AF306">
        <v>6602.74</v>
      </c>
      <c r="AG306">
        <v>6912.32</v>
      </c>
      <c r="AH306">
        <v>7203.32</v>
      </c>
      <c r="AI306">
        <v>7540.38</v>
      </c>
      <c r="AJ306">
        <v>7679.44</v>
      </c>
      <c r="AK306">
        <v>8037.8</v>
      </c>
      <c r="AL306">
        <v>8529.2000000000007</v>
      </c>
      <c r="AM306">
        <v>8486.2199999999993</v>
      </c>
      <c r="AN306">
        <v>7256.14</v>
      </c>
      <c r="AO306">
        <v>7603.14</v>
      </c>
      <c r="AP306">
        <v>7632.9</v>
      </c>
      <c r="AQ306">
        <v>8147.9</v>
      </c>
      <c r="AR306">
        <v>6431.42</v>
      </c>
      <c r="AS306">
        <v>5821.64</v>
      </c>
      <c r="AT306">
        <v>72.306122000000002</v>
      </c>
      <c r="AU306">
        <v>73.448980000000006</v>
      </c>
      <c r="AV306">
        <v>74.673468999999997</v>
      </c>
      <c r="AW306">
        <v>74.571428999999995</v>
      </c>
      <c r="AX306">
        <v>75.102041</v>
      </c>
      <c r="AY306">
        <v>74.979591999999997</v>
      </c>
      <c r="AZ306">
        <v>75.395832999999996</v>
      </c>
      <c r="BA306">
        <v>75.875</v>
      </c>
      <c r="BB306">
        <v>74.734694000000005</v>
      </c>
      <c r="BC306">
        <v>72.693877999999998</v>
      </c>
      <c r="BD306">
        <v>72.489795999999998</v>
      </c>
      <c r="BE306">
        <v>71.448980000000006</v>
      </c>
      <c r="BF306">
        <v>70.530612000000005</v>
      </c>
      <c r="BG306">
        <v>70.469387999999995</v>
      </c>
      <c r="BH306">
        <v>69.653060999999994</v>
      </c>
      <c r="BI306">
        <v>68.306122000000002</v>
      </c>
      <c r="BJ306">
        <v>68.224490000000003</v>
      </c>
      <c r="BK306">
        <v>68.244898000000006</v>
      </c>
      <c r="BL306">
        <v>67.897959</v>
      </c>
      <c r="BM306">
        <v>68.428571000000005</v>
      </c>
      <c r="BN306">
        <v>68.673468999999997</v>
      </c>
      <c r="BO306">
        <v>69.551019999999994</v>
      </c>
      <c r="BP306">
        <v>70.428571000000005</v>
      </c>
      <c r="BQ306">
        <v>71.469387999999995</v>
      </c>
      <c r="BR306">
        <v>135.77430000000001</v>
      </c>
      <c r="BS306">
        <v>84.561490000000006</v>
      </c>
      <c r="BT306">
        <v>73.661659999999998</v>
      </c>
      <c r="BU306">
        <v>74.145809999999997</v>
      </c>
      <c r="BV306">
        <v>70.179239999999993</v>
      </c>
      <c r="BW306">
        <v>-22.02683</v>
      </c>
      <c r="BX306">
        <v>-46.66337</v>
      </c>
      <c r="BY306">
        <v>48.341830000000002</v>
      </c>
      <c r="BZ306">
        <v>-38.287190000000002</v>
      </c>
      <c r="CA306">
        <v>-11.921709999999999</v>
      </c>
      <c r="CB306">
        <v>-49.25038</v>
      </c>
      <c r="CC306">
        <v>51.65578</v>
      </c>
      <c r="CD306">
        <v>39.905929999999998</v>
      </c>
      <c r="CE306">
        <v>-63.22054</v>
      </c>
      <c r="CF306">
        <v>-58.127800000000001</v>
      </c>
      <c r="CG306">
        <v>-165.76830000000001</v>
      </c>
      <c r="CH306">
        <v>-338.68150000000003</v>
      </c>
      <c r="CI306">
        <v>114.86239999999999</v>
      </c>
      <c r="CJ306">
        <v>1778.384</v>
      </c>
      <c r="CK306">
        <v>1595.713</v>
      </c>
      <c r="CL306">
        <v>1302.6959999999999</v>
      </c>
      <c r="CM306">
        <v>167.7055</v>
      </c>
      <c r="CN306">
        <v>-135.09049999999999</v>
      </c>
      <c r="CO306">
        <v>-51.393129999999999</v>
      </c>
      <c r="CP306">
        <v>323.14350000000002</v>
      </c>
      <c r="CQ306">
        <v>306.3655</v>
      </c>
      <c r="CR306">
        <v>274.72680000000003</v>
      </c>
      <c r="CS306">
        <v>216.04679999999999</v>
      </c>
      <c r="CT306">
        <v>186.392</v>
      </c>
      <c r="CU306">
        <v>135.72470000000001</v>
      </c>
      <c r="CV306">
        <v>204.21420000000001</v>
      </c>
      <c r="CW306">
        <v>369.35210000000001</v>
      </c>
      <c r="CX306">
        <v>380.82499999999999</v>
      </c>
      <c r="CY306">
        <v>525.13660000000004</v>
      </c>
      <c r="CZ306">
        <v>316.07530000000003</v>
      </c>
      <c r="DA306">
        <v>167.32079999999999</v>
      </c>
      <c r="DB306">
        <v>174.90790000000001</v>
      </c>
      <c r="DC306">
        <v>269.05</v>
      </c>
      <c r="DD306">
        <v>539.84749999999997</v>
      </c>
      <c r="DE306">
        <v>1310.4570000000001</v>
      </c>
      <c r="DF306">
        <v>1515.1189999999999</v>
      </c>
      <c r="DG306">
        <v>1117.3630000000001</v>
      </c>
      <c r="DH306">
        <v>704.6182</v>
      </c>
      <c r="DI306">
        <v>627.95230000000004</v>
      </c>
      <c r="DJ306">
        <v>518.04549999999995</v>
      </c>
      <c r="DK306">
        <v>218.9032</v>
      </c>
      <c r="DL306">
        <v>76.280230000000003</v>
      </c>
      <c r="DM306">
        <v>125.3976</v>
      </c>
      <c r="DP306">
        <v>49</v>
      </c>
      <c r="DQ306">
        <v>1.734216</v>
      </c>
      <c r="DR306">
        <v>1.7342157</v>
      </c>
    </row>
    <row r="307" spans="1:122" hidden="1" x14ac:dyDescent="0.3">
      <c r="A307" t="str">
        <f t="shared" si="6"/>
        <v>Industry_Type-4. Retail stores_Elect DO 1-9 Hour ($400)_45154_18-21</v>
      </c>
      <c r="B307" t="s">
        <v>49</v>
      </c>
      <c r="C307" t="s">
        <v>179</v>
      </c>
      <c r="D307" t="s">
        <v>48</v>
      </c>
      <c r="E307" t="s">
        <v>48</v>
      </c>
      <c r="F307" t="s">
        <v>29</v>
      </c>
      <c r="G307" t="s">
        <v>84</v>
      </c>
      <c r="H307" t="s">
        <v>48</v>
      </c>
      <c r="I307" t="s">
        <v>48</v>
      </c>
      <c r="J307" t="s">
        <v>48</v>
      </c>
      <c r="K307" t="s">
        <v>194</v>
      </c>
      <c r="L307" s="22">
        <v>45154</v>
      </c>
      <c r="M307" s="25">
        <v>18</v>
      </c>
      <c r="N307">
        <v>21</v>
      </c>
      <c r="O307">
        <v>49</v>
      </c>
      <c r="P307">
        <v>49</v>
      </c>
      <c r="Q307">
        <v>1</v>
      </c>
      <c r="R307">
        <v>0</v>
      </c>
      <c r="S307">
        <v>0</v>
      </c>
      <c r="T307">
        <v>0</v>
      </c>
      <c r="U307">
        <v>0</v>
      </c>
      <c r="V307">
        <v>5498.64</v>
      </c>
      <c r="W307">
        <v>5187.28</v>
      </c>
      <c r="X307">
        <v>5096.68</v>
      </c>
      <c r="Y307">
        <v>5384.9</v>
      </c>
      <c r="Z307">
        <v>5592.66</v>
      </c>
      <c r="AA307">
        <v>5600.88</v>
      </c>
      <c r="AB307">
        <v>6049.56</v>
      </c>
      <c r="AC307">
        <v>5814.7</v>
      </c>
      <c r="AD307">
        <v>6330.84</v>
      </c>
      <c r="AE307">
        <v>6603</v>
      </c>
      <c r="AF307">
        <v>6988.36</v>
      </c>
      <c r="AG307">
        <v>7397</v>
      </c>
      <c r="AH307">
        <v>7652.06</v>
      </c>
      <c r="AI307">
        <v>7906.22</v>
      </c>
      <c r="AJ307">
        <v>8035.96</v>
      </c>
      <c r="AK307">
        <v>8590.06</v>
      </c>
      <c r="AL307">
        <v>8624.94</v>
      </c>
      <c r="AM307">
        <v>7024.98</v>
      </c>
      <c r="AN307">
        <v>7554.62</v>
      </c>
      <c r="AO307">
        <v>8020.2</v>
      </c>
      <c r="AP307">
        <v>7825.6</v>
      </c>
      <c r="AQ307">
        <v>8250.7999999999993</v>
      </c>
      <c r="AR307">
        <v>6505.94</v>
      </c>
      <c r="AS307">
        <v>5826.24</v>
      </c>
      <c r="AT307">
        <v>74.816327000000001</v>
      </c>
      <c r="AU307">
        <v>77.551019999999994</v>
      </c>
      <c r="AV307">
        <v>78.224490000000003</v>
      </c>
      <c r="AW307">
        <v>78.204082</v>
      </c>
      <c r="AX307">
        <v>78.959183999999993</v>
      </c>
      <c r="AY307">
        <v>78.591836999999998</v>
      </c>
      <c r="AZ307">
        <v>79.224490000000003</v>
      </c>
      <c r="BA307">
        <v>78.734694000000005</v>
      </c>
      <c r="BB307">
        <v>76.326531000000003</v>
      </c>
      <c r="BC307">
        <v>75.306122000000002</v>
      </c>
      <c r="BD307">
        <v>73.979591999999997</v>
      </c>
      <c r="BE307">
        <v>73.734694000000005</v>
      </c>
      <c r="BF307">
        <v>72.857142999999994</v>
      </c>
      <c r="BG307">
        <v>72.353658999999993</v>
      </c>
      <c r="BH307">
        <v>71.280488000000005</v>
      </c>
      <c r="BI307">
        <v>69.959183999999993</v>
      </c>
      <c r="BJ307">
        <v>69.375</v>
      </c>
      <c r="BK307">
        <v>69.5</v>
      </c>
      <c r="BL307">
        <v>69.400000000000006</v>
      </c>
      <c r="BM307">
        <v>70.204082</v>
      </c>
      <c r="BN307">
        <v>70.836735000000004</v>
      </c>
      <c r="BO307">
        <v>72.122449000000003</v>
      </c>
      <c r="BP307">
        <v>73.387754999999999</v>
      </c>
      <c r="BQ307">
        <v>74.795918</v>
      </c>
      <c r="BR307">
        <v>-123.49769999999999</v>
      </c>
      <c r="BS307">
        <v>36.625819999999997</v>
      </c>
      <c r="BT307">
        <v>40.775309999999998</v>
      </c>
      <c r="BU307">
        <v>-22.529129999999999</v>
      </c>
      <c r="BV307">
        <v>-39.728119999999997</v>
      </c>
      <c r="BW307">
        <v>25.15485</v>
      </c>
      <c r="BX307">
        <v>-52.984780000000001</v>
      </c>
      <c r="BY307">
        <v>29.46604</v>
      </c>
      <c r="BZ307">
        <v>99.036969999999997</v>
      </c>
      <c r="CA307">
        <v>-10.46044</v>
      </c>
      <c r="CB307">
        <v>-36.837620000000001</v>
      </c>
      <c r="CC307">
        <v>44.401580000000003</v>
      </c>
      <c r="CD307">
        <v>38.486840000000001</v>
      </c>
      <c r="CE307">
        <v>-20.058769999999999</v>
      </c>
      <c r="CF307">
        <v>-3.9611839999999998</v>
      </c>
      <c r="CG307">
        <v>-301.44499999999999</v>
      </c>
      <c r="CH307">
        <v>-38.18177</v>
      </c>
      <c r="CI307">
        <v>1989.848</v>
      </c>
      <c r="CJ307">
        <v>1836.6089999999999</v>
      </c>
      <c r="CK307">
        <v>1503.2360000000001</v>
      </c>
      <c r="CL307">
        <v>1386.336</v>
      </c>
      <c r="CM307">
        <v>247.74780000000001</v>
      </c>
      <c r="CN307">
        <v>-174.81139999999999</v>
      </c>
      <c r="CO307">
        <v>-71.610810000000001</v>
      </c>
      <c r="CP307">
        <v>361.0804</v>
      </c>
      <c r="CQ307">
        <v>363.5138</v>
      </c>
      <c r="CR307">
        <v>282.79379999999998</v>
      </c>
      <c r="CS307">
        <v>219.0746</v>
      </c>
      <c r="CT307">
        <v>191.5412</v>
      </c>
      <c r="CU307">
        <v>139.8235</v>
      </c>
      <c r="CV307">
        <v>194.93780000000001</v>
      </c>
      <c r="CW307">
        <v>365.34039999999999</v>
      </c>
      <c r="CX307">
        <v>361.80689999999998</v>
      </c>
      <c r="CY307">
        <v>744.91030000000001</v>
      </c>
      <c r="CZ307">
        <v>486.24310000000003</v>
      </c>
      <c r="DA307">
        <v>530.77340000000004</v>
      </c>
      <c r="DB307">
        <v>169.08709999999999</v>
      </c>
      <c r="DC307">
        <v>251.9494</v>
      </c>
      <c r="DD307">
        <v>506.28120000000001</v>
      </c>
      <c r="DE307">
        <v>1327.8979999999999</v>
      </c>
      <c r="DF307">
        <v>1502.377</v>
      </c>
      <c r="DG307">
        <v>1070.0239999999999</v>
      </c>
      <c r="DH307">
        <v>742.73649999999998</v>
      </c>
      <c r="DI307">
        <v>680.48270000000002</v>
      </c>
      <c r="DJ307">
        <v>525.33550000000002</v>
      </c>
      <c r="DK307">
        <v>275.58629999999999</v>
      </c>
      <c r="DL307">
        <v>83.829669999999993</v>
      </c>
      <c r="DM307">
        <v>133.2311</v>
      </c>
      <c r="DP307">
        <v>49</v>
      </c>
      <c r="DQ307">
        <v>1.734216</v>
      </c>
      <c r="DR307">
        <v>1.7342157</v>
      </c>
    </row>
    <row r="308" spans="1:122" hidden="1" x14ac:dyDescent="0.3">
      <c r="A308" t="str">
        <f t="shared" si="6"/>
        <v>Industry_Type-4. Retail stores_Elect DO 1-9 Hour ($400)_45166_19-20</v>
      </c>
      <c r="B308" t="s">
        <v>49</v>
      </c>
      <c r="C308" t="s">
        <v>179</v>
      </c>
      <c r="D308" t="s">
        <v>48</v>
      </c>
      <c r="E308" t="s">
        <v>48</v>
      </c>
      <c r="F308" t="s">
        <v>29</v>
      </c>
      <c r="G308" t="s">
        <v>84</v>
      </c>
      <c r="H308" t="s">
        <v>48</v>
      </c>
      <c r="I308" t="s">
        <v>48</v>
      </c>
      <c r="J308" t="s">
        <v>48</v>
      </c>
      <c r="K308" t="s">
        <v>194</v>
      </c>
      <c r="L308" s="22">
        <v>45166</v>
      </c>
      <c r="M308" s="25">
        <v>19</v>
      </c>
      <c r="N308">
        <v>20</v>
      </c>
      <c r="O308">
        <v>49</v>
      </c>
      <c r="P308">
        <v>49</v>
      </c>
      <c r="Q308">
        <v>1</v>
      </c>
      <c r="R308">
        <v>0</v>
      </c>
      <c r="S308">
        <v>0</v>
      </c>
      <c r="T308">
        <v>0</v>
      </c>
      <c r="U308">
        <v>0</v>
      </c>
      <c r="V308">
        <v>4926.26</v>
      </c>
      <c r="W308">
        <v>4833.08</v>
      </c>
      <c r="X308">
        <v>4737.4799999999996</v>
      </c>
      <c r="Y308">
        <v>4975.28</v>
      </c>
      <c r="Z308">
        <v>5110.3</v>
      </c>
      <c r="AA308">
        <v>5295.64</v>
      </c>
      <c r="AB308">
        <v>5731</v>
      </c>
      <c r="AC308">
        <v>5576.7</v>
      </c>
      <c r="AD308">
        <v>6266.92</v>
      </c>
      <c r="AE308">
        <v>6605.24</v>
      </c>
      <c r="AF308">
        <v>7252.64</v>
      </c>
      <c r="AG308">
        <v>7887.5</v>
      </c>
      <c r="AH308">
        <v>8161.08</v>
      </c>
      <c r="AI308">
        <v>8346.86</v>
      </c>
      <c r="AJ308">
        <v>8401.2199999999993</v>
      </c>
      <c r="AK308">
        <v>8504.7800000000007</v>
      </c>
      <c r="AL308">
        <v>8629.2199999999993</v>
      </c>
      <c r="AM308">
        <v>9000.1</v>
      </c>
      <c r="AN308">
        <v>7659.88</v>
      </c>
      <c r="AO308">
        <v>7899.32</v>
      </c>
      <c r="AP308">
        <v>8894.5400000000009</v>
      </c>
      <c r="AQ308">
        <v>8585.6200000000008</v>
      </c>
      <c r="AR308">
        <v>6245.68</v>
      </c>
      <c r="AS308">
        <v>5651.72</v>
      </c>
      <c r="AT308">
        <v>78.404255000000006</v>
      </c>
      <c r="AU308">
        <v>76.851063999999994</v>
      </c>
      <c r="AV308">
        <v>75.180851000000004</v>
      </c>
      <c r="AW308">
        <v>73.755319</v>
      </c>
      <c r="AX308">
        <v>72.712766000000002</v>
      </c>
      <c r="AY308">
        <v>72.130435000000006</v>
      </c>
      <c r="AZ308">
        <v>72.604167000000004</v>
      </c>
      <c r="BA308">
        <v>71.666667000000004</v>
      </c>
      <c r="BB308">
        <v>73.166667000000004</v>
      </c>
      <c r="BC308">
        <v>73.895832999999996</v>
      </c>
      <c r="BD308">
        <v>75.2</v>
      </c>
      <c r="BE308">
        <v>76.625</v>
      </c>
      <c r="BF308">
        <v>76.900000000000006</v>
      </c>
      <c r="BG308">
        <v>77.219511999999995</v>
      </c>
      <c r="BH308">
        <v>77.634146000000001</v>
      </c>
      <c r="BI308">
        <v>79.024389999999997</v>
      </c>
      <c r="BJ308">
        <v>78.804878000000002</v>
      </c>
      <c r="BK308">
        <v>78.224490000000003</v>
      </c>
      <c r="BL308">
        <v>79.734694000000005</v>
      </c>
      <c r="BM308">
        <v>80.857142999999994</v>
      </c>
      <c r="BN308">
        <v>80.851063999999994</v>
      </c>
      <c r="BO308">
        <v>81.170213000000004</v>
      </c>
      <c r="BP308">
        <v>81.819148999999996</v>
      </c>
      <c r="BQ308">
        <v>81.627660000000006</v>
      </c>
      <c r="BR308">
        <v>197.16499999999999</v>
      </c>
      <c r="BS308">
        <v>181.60900000000001</v>
      </c>
      <c r="BT308">
        <v>181.79259999999999</v>
      </c>
      <c r="BU308">
        <v>127.8219</v>
      </c>
      <c r="BV308">
        <v>198.4658</v>
      </c>
      <c r="BW308">
        <v>96.578550000000007</v>
      </c>
      <c r="BX308">
        <v>-41.569699999999997</v>
      </c>
      <c r="BY308">
        <v>-21.916519999999998</v>
      </c>
      <c r="BZ308">
        <v>-22.609950000000001</v>
      </c>
      <c r="CA308">
        <v>-122.6444</v>
      </c>
      <c r="CB308">
        <v>-73.21396</v>
      </c>
      <c r="CC308">
        <v>-63.704320000000003</v>
      </c>
      <c r="CD308">
        <v>16.87961</v>
      </c>
      <c r="CE308">
        <v>174.6799</v>
      </c>
      <c r="CF308">
        <v>215.77879999999999</v>
      </c>
      <c r="CG308">
        <v>304.74189999999999</v>
      </c>
      <c r="CH308">
        <v>329.50310000000002</v>
      </c>
      <c r="CI308">
        <v>363.82889999999998</v>
      </c>
      <c r="CJ308">
        <v>1855.575</v>
      </c>
      <c r="CK308">
        <v>1656.298</v>
      </c>
      <c r="CL308">
        <v>414.63929999999999</v>
      </c>
      <c r="CM308">
        <v>-50.784529999999997</v>
      </c>
      <c r="CN308">
        <v>23.330629999999999</v>
      </c>
      <c r="CO308">
        <v>27.876349999999999</v>
      </c>
      <c r="CP308">
        <v>460.2842</v>
      </c>
      <c r="CQ308">
        <v>456.96859999999998</v>
      </c>
      <c r="CR308">
        <v>451.86450000000002</v>
      </c>
      <c r="CS308">
        <v>281.17619999999999</v>
      </c>
      <c r="CT308">
        <v>238.28149999999999</v>
      </c>
      <c r="CU308">
        <v>163.11680000000001</v>
      </c>
      <c r="CV308">
        <v>237.26509999999999</v>
      </c>
      <c r="CW308">
        <v>495.91399999999999</v>
      </c>
      <c r="CX308">
        <v>633.37480000000005</v>
      </c>
      <c r="CY308">
        <v>1044.269</v>
      </c>
      <c r="CZ308">
        <v>622.0752</v>
      </c>
      <c r="DA308">
        <v>305.024</v>
      </c>
      <c r="DB308">
        <v>223.2534</v>
      </c>
      <c r="DC308">
        <v>371.48099999999999</v>
      </c>
      <c r="DD308">
        <v>974.72199999999998</v>
      </c>
      <c r="DE308">
        <v>1572.6079999999999</v>
      </c>
      <c r="DF308">
        <v>1811.393</v>
      </c>
      <c r="DG308">
        <v>1857.5429999999999</v>
      </c>
      <c r="DH308">
        <v>1109.99</v>
      </c>
      <c r="DI308">
        <v>1010.077</v>
      </c>
      <c r="DJ308">
        <v>888.58249999999998</v>
      </c>
      <c r="DK308">
        <v>512.45259999999996</v>
      </c>
      <c r="DL308">
        <v>158.0214</v>
      </c>
      <c r="DM308">
        <v>235.815</v>
      </c>
      <c r="DP308">
        <v>49</v>
      </c>
      <c r="DQ308">
        <v>1.734216</v>
      </c>
      <c r="DR308">
        <v>1.7342157</v>
      </c>
    </row>
    <row r="309" spans="1:122" x14ac:dyDescent="0.3">
      <c r="A309" t="str">
        <f t="shared" si="6"/>
        <v>Industry_Type-5. Offices, Hotels, Finance, Services_Elect DA 1-9 Hour ($600)_45153_18-19</v>
      </c>
      <c r="B309" t="s">
        <v>49</v>
      </c>
      <c r="C309" t="s">
        <v>211</v>
      </c>
      <c r="D309" t="s">
        <v>48</v>
      </c>
      <c r="E309" t="s">
        <v>48</v>
      </c>
      <c r="F309" t="s">
        <v>212</v>
      </c>
      <c r="G309" t="s">
        <v>84</v>
      </c>
      <c r="H309" t="s">
        <v>48</v>
      </c>
      <c r="I309" t="s">
        <v>48</v>
      </c>
      <c r="J309" t="s">
        <v>48</v>
      </c>
      <c r="K309" t="s">
        <v>195</v>
      </c>
      <c r="L309" s="22">
        <v>45153</v>
      </c>
      <c r="M309" s="25">
        <v>18</v>
      </c>
      <c r="N309">
        <v>19</v>
      </c>
      <c r="Q309">
        <v>1</v>
      </c>
      <c r="R309">
        <v>1</v>
      </c>
      <c r="S309">
        <v>0</v>
      </c>
      <c r="T309">
        <v>1</v>
      </c>
      <c r="U309">
        <v>0</v>
      </c>
      <c r="AT309">
        <v>67</v>
      </c>
      <c r="AU309">
        <v>67.5</v>
      </c>
      <c r="AV309">
        <v>70</v>
      </c>
      <c r="AW309">
        <v>71</v>
      </c>
      <c r="AX309">
        <v>71.5</v>
      </c>
      <c r="AY309">
        <v>72.5</v>
      </c>
      <c r="AZ309">
        <v>73</v>
      </c>
      <c r="BA309">
        <v>72.5</v>
      </c>
      <c r="BB309">
        <v>71</v>
      </c>
      <c r="BC309">
        <v>70</v>
      </c>
      <c r="BD309">
        <v>70.5</v>
      </c>
      <c r="BE309">
        <v>69</v>
      </c>
      <c r="BF309">
        <v>70.5</v>
      </c>
      <c r="BG309">
        <v>71</v>
      </c>
      <c r="BH309">
        <v>71.5</v>
      </c>
      <c r="BI309">
        <v>70.5</v>
      </c>
      <c r="BJ309">
        <v>70</v>
      </c>
      <c r="BK309">
        <v>69</v>
      </c>
      <c r="BL309">
        <v>68.5</v>
      </c>
      <c r="BM309">
        <v>68.5</v>
      </c>
      <c r="BN309">
        <v>68.5</v>
      </c>
      <c r="BO309">
        <v>67.5</v>
      </c>
      <c r="BP309">
        <v>67.5</v>
      </c>
      <c r="BQ309">
        <v>67</v>
      </c>
    </row>
    <row r="310" spans="1:122" x14ac:dyDescent="0.3">
      <c r="A310" t="str">
        <f t="shared" si="6"/>
        <v>Industry_Type-5. Offices, Hotels, Finance, Services_Elect DA 1-9 Hour ($600)_45154_18-21</v>
      </c>
      <c r="B310" t="s">
        <v>49</v>
      </c>
      <c r="C310" t="s">
        <v>211</v>
      </c>
      <c r="D310" t="s">
        <v>48</v>
      </c>
      <c r="E310" t="s">
        <v>48</v>
      </c>
      <c r="F310" t="s">
        <v>212</v>
      </c>
      <c r="G310" t="s">
        <v>84</v>
      </c>
      <c r="H310" t="s">
        <v>48</v>
      </c>
      <c r="I310" t="s">
        <v>48</v>
      </c>
      <c r="J310" t="s">
        <v>48</v>
      </c>
      <c r="K310" t="s">
        <v>195</v>
      </c>
      <c r="L310" s="22">
        <v>45154</v>
      </c>
      <c r="M310" s="25">
        <v>18</v>
      </c>
      <c r="N310">
        <v>21</v>
      </c>
      <c r="Q310">
        <v>1</v>
      </c>
      <c r="R310">
        <v>1</v>
      </c>
      <c r="S310">
        <v>0</v>
      </c>
      <c r="T310">
        <v>1</v>
      </c>
      <c r="U310">
        <v>0</v>
      </c>
      <c r="AT310">
        <v>70.25</v>
      </c>
      <c r="AU310">
        <v>74.25</v>
      </c>
      <c r="AV310">
        <v>77</v>
      </c>
      <c r="AW310">
        <v>75.5</v>
      </c>
      <c r="AX310">
        <v>76</v>
      </c>
      <c r="AY310">
        <v>74</v>
      </c>
      <c r="AZ310">
        <v>75</v>
      </c>
      <c r="BA310">
        <v>75</v>
      </c>
      <c r="BB310">
        <v>72.5</v>
      </c>
      <c r="BC310">
        <v>71</v>
      </c>
      <c r="BD310">
        <v>71.5</v>
      </c>
      <c r="BE310">
        <v>73</v>
      </c>
      <c r="BF310">
        <v>71.5</v>
      </c>
      <c r="BG310">
        <v>75</v>
      </c>
      <c r="BH310">
        <v>76</v>
      </c>
      <c r="BI310">
        <v>72</v>
      </c>
      <c r="BJ310">
        <v>70.5</v>
      </c>
      <c r="BK310">
        <v>71</v>
      </c>
      <c r="BL310">
        <v>70.5</v>
      </c>
      <c r="BM310">
        <v>70.5</v>
      </c>
      <c r="BN310">
        <v>69</v>
      </c>
      <c r="BO310">
        <v>68</v>
      </c>
      <c r="BP310">
        <v>68</v>
      </c>
      <c r="BQ310">
        <v>68</v>
      </c>
    </row>
    <row r="311" spans="1:122" x14ac:dyDescent="0.3">
      <c r="A311" t="str">
        <f t="shared" si="6"/>
        <v>Industry_Type-5. Offices, Hotels, Finance, Services_Elect DO 1-9 Hour ($400)_45134_20-21</v>
      </c>
      <c r="B311" t="s">
        <v>49</v>
      </c>
      <c r="C311" t="s">
        <v>211</v>
      </c>
      <c r="D311" t="s">
        <v>48</v>
      </c>
      <c r="E311" t="s">
        <v>48</v>
      </c>
      <c r="F311" t="s">
        <v>212</v>
      </c>
      <c r="G311" t="s">
        <v>84</v>
      </c>
      <c r="H311" t="s">
        <v>48</v>
      </c>
      <c r="I311" t="s">
        <v>48</v>
      </c>
      <c r="J311" t="s">
        <v>48</v>
      </c>
      <c r="K311" t="s">
        <v>194</v>
      </c>
      <c r="L311" s="22">
        <v>45134</v>
      </c>
      <c r="M311" s="25">
        <v>20</v>
      </c>
      <c r="N311">
        <v>21</v>
      </c>
      <c r="Q311">
        <v>1</v>
      </c>
      <c r="R311">
        <v>1</v>
      </c>
      <c r="S311">
        <v>0</v>
      </c>
      <c r="T311">
        <v>1</v>
      </c>
      <c r="U311">
        <v>0</v>
      </c>
      <c r="AT311">
        <v>81</v>
      </c>
      <c r="AU311">
        <v>77</v>
      </c>
      <c r="AV311">
        <v>73</v>
      </c>
      <c r="AW311">
        <v>73</v>
      </c>
      <c r="AX311">
        <v>69</v>
      </c>
      <c r="AY311">
        <v>67</v>
      </c>
      <c r="AZ311">
        <v>66</v>
      </c>
      <c r="BA311">
        <v>66</v>
      </c>
      <c r="BB311">
        <v>65</v>
      </c>
      <c r="BC311">
        <v>64</v>
      </c>
      <c r="BD311">
        <v>64</v>
      </c>
      <c r="BE311">
        <v>64</v>
      </c>
      <c r="BF311">
        <v>62</v>
      </c>
      <c r="BG311">
        <v>65</v>
      </c>
      <c r="BH311">
        <v>65</v>
      </c>
      <c r="BI311">
        <v>65</v>
      </c>
      <c r="BJ311">
        <v>67</v>
      </c>
      <c r="BK311">
        <v>72</v>
      </c>
      <c r="BL311">
        <v>79</v>
      </c>
      <c r="BM311">
        <v>84</v>
      </c>
      <c r="BN311">
        <v>85</v>
      </c>
      <c r="BO311">
        <v>85</v>
      </c>
      <c r="BP311">
        <v>83</v>
      </c>
      <c r="BQ311">
        <v>81</v>
      </c>
    </row>
    <row r="312" spans="1:122" x14ac:dyDescent="0.3">
      <c r="A312" t="str">
        <f t="shared" si="6"/>
        <v>Industry_Type-5. Offices, Hotels, Finance, Services_Elect DO 1-9 Hour ($400)_45135_20-21</v>
      </c>
      <c r="B312" t="s">
        <v>49</v>
      </c>
      <c r="C312" t="s">
        <v>211</v>
      </c>
      <c r="D312" t="s">
        <v>48</v>
      </c>
      <c r="E312" t="s">
        <v>48</v>
      </c>
      <c r="F312" t="s">
        <v>212</v>
      </c>
      <c r="G312" t="s">
        <v>84</v>
      </c>
      <c r="H312" t="s">
        <v>48</v>
      </c>
      <c r="I312" t="s">
        <v>48</v>
      </c>
      <c r="J312" t="s">
        <v>48</v>
      </c>
      <c r="K312" t="s">
        <v>194</v>
      </c>
      <c r="L312" s="22">
        <v>45135</v>
      </c>
      <c r="M312" s="25">
        <v>20</v>
      </c>
      <c r="N312">
        <v>21</v>
      </c>
      <c r="Q312">
        <v>1</v>
      </c>
      <c r="R312">
        <v>1</v>
      </c>
      <c r="S312">
        <v>0</v>
      </c>
      <c r="T312">
        <v>1</v>
      </c>
      <c r="U312">
        <v>0</v>
      </c>
      <c r="AT312">
        <v>78</v>
      </c>
      <c r="AU312">
        <v>79</v>
      </c>
      <c r="AV312">
        <v>79</v>
      </c>
      <c r="AW312">
        <v>76</v>
      </c>
      <c r="AX312">
        <v>70</v>
      </c>
      <c r="AY312">
        <v>68</v>
      </c>
      <c r="AZ312">
        <v>67</v>
      </c>
      <c r="BA312">
        <v>65</v>
      </c>
      <c r="BB312">
        <v>65</v>
      </c>
      <c r="BC312">
        <v>64</v>
      </c>
      <c r="BD312">
        <v>62</v>
      </c>
      <c r="BE312">
        <v>61</v>
      </c>
      <c r="BF312">
        <v>62</v>
      </c>
      <c r="BG312">
        <v>60</v>
      </c>
      <c r="BH312">
        <v>60</v>
      </c>
      <c r="BI312">
        <v>65</v>
      </c>
      <c r="BJ312">
        <v>68</v>
      </c>
      <c r="BK312">
        <v>72</v>
      </c>
      <c r="BL312">
        <v>77</v>
      </c>
      <c r="BM312">
        <v>79</v>
      </c>
      <c r="BN312">
        <v>80</v>
      </c>
      <c r="BO312">
        <v>76</v>
      </c>
      <c r="BP312">
        <v>75</v>
      </c>
      <c r="BQ312">
        <v>77</v>
      </c>
    </row>
    <row r="313" spans="1:122" x14ac:dyDescent="0.3">
      <c r="A313" t="str">
        <f t="shared" si="6"/>
        <v>Industry_Type-5. Offices, Hotels, Finance, Services_Elect DO 1-9 Hour ($400)_45153_19-21</v>
      </c>
      <c r="B313" t="s">
        <v>49</v>
      </c>
      <c r="C313" t="s">
        <v>211</v>
      </c>
      <c r="D313" t="s">
        <v>48</v>
      </c>
      <c r="E313" t="s">
        <v>48</v>
      </c>
      <c r="F313" t="s">
        <v>212</v>
      </c>
      <c r="G313" t="s">
        <v>84</v>
      </c>
      <c r="H313" t="s">
        <v>48</v>
      </c>
      <c r="I313" t="s">
        <v>48</v>
      </c>
      <c r="J313" t="s">
        <v>48</v>
      </c>
      <c r="K313" t="s">
        <v>194</v>
      </c>
      <c r="L313" s="22">
        <v>45153</v>
      </c>
      <c r="M313" s="25">
        <v>19</v>
      </c>
      <c r="N313">
        <v>21</v>
      </c>
      <c r="Q313">
        <v>1</v>
      </c>
      <c r="R313">
        <v>1</v>
      </c>
      <c r="S313">
        <v>0</v>
      </c>
      <c r="T313">
        <v>1</v>
      </c>
      <c r="U313">
        <v>0</v>
      </c>
      <c r="AT313">
        <v>65</v>
      </c>
      <c r="AU313">
        <v>66</v>
      </c>
      <c r="AV313">
        <v>71</v>
      </c>
      <c r="AW313">
        <v>74</v>
      </c>
      <c r="AX313">
        <v>75</v>
      </c>
      <c r="AY313">
        <v>78</v>
      </c>
      <c r="AZ313">
        <v>79</v>
      </c>
      <c r="BA313">
        <v>78</v>
      </c>
      <c r="BB313">
        <v>75</v>
      </c>
      <c r="BC313">
        <v>73</v>
      </c>
      <c r="BD313">
        <v>74</v>
      </c>
      <c r="BE313">
        <v>70</v>
      </c>
      <c r="BF313">
        <v>69</v>
      </c>
      <c r="BG313">
        <v>68</v>
      </c>
      <c r="BH313">
        <v>68</v>
      </c>
      <c r="BI313">
        <v>66</v>
      </c>
      <c r="BJ313">
        <v>67</v>
      </c>
      <c r="BK313">
        <v>66</v>
      </c>
      <c r="BL313">
        <v>66</v>
      </c>
      <c r="BM313">
        <v>66</v>
      </c>
      <c r="BN313">
        <v>66</v>
      </c>
      <c r="BO313">
        <v>65</v>
      </c>
      <c r="BP313">
        <v>65</v>
      </c>
      <c r="BQ313">
        <v>64</v>
      </c>
    </row>
    <row r="314" spans="1:122" x14ac:dyDescent="0.3">
      <c r="A314" t="str">
        <f t="shared" si="6"/>
        <v>Industry_Type-5. Offices, Hotels, Finance, Services_Elect DO 1-9 Hour ($400)_45154_18-21</v>
      </c>
      <c r="B314" t="s">
        <v>49</v>
      </c>
      <c r="C314" t="s">
        <v>211</v>
      </c>
      <c r="D314" t="s">
        <v>48</v>
      </c>
      <c r="E314" t="s">
        <v>48</v>
      </c>
      <c r="F314" t="s">
        <v>212</v>
      </c>
      <c r="G314" t="s">
        <v>84</v>
      </c>
      <c r="H314" t="s">
        <v>48</v>
      </c>
      <c r="I314" t="s">
        <v>48</v>
      </c>
      <c r="J314" t="s">
        <v>48</v>
      </c>
      <c r="K314" t="s">
        <v>194</v>
      </c>
      <c r="L314" s="22">
        <v>45154</v>
      </c>
      <c r="M314" s="25">
        <v>18</v>
      </c>
      <c r="N314">
        <v>21</v>
      </c>
      <c r="Q314">
        <v>1</v>
      </c>
      <c r="R314">
        <v>1</v>
      </c>
      <c r="S314">
        <v>0</v>
      </c>
      <c r="T314">
        <v>1</v>
      </c>
      <c r="U314">
        <v>0</v>
      </c>
      <c r="AT314">
        <v>72.5</v>
      </c>
      <c r="AU314">
        <v>78.5</v>
      </c>
      <c r="AV314">
        <v>84</v>
      </c>
      <c r="AW314">
        <v>82</v>
      </c>
      <c r="AX314">
        <v>83</v>
      </c>
      <c r="AY314">
        <v>79</v>
      </c>
      <c r="AZ314">
        <v>82</v>
      </c>
      <c r="BA314">
        <v>83</v>
      </c>
      <c r="BB314">
        <v>78</v>
      </c>
      <c r="BC314">
        <v>74</v>
      </c>
      <c r="BD314">
        <v>71</v>
      </c>
      <c r="BE314">
        <v>69</v>
      </c>
      <c r="BF314">
        <v>68</v>
      </c>
      <c r="BI314">
        <v>68</v>
      </c>
      <c r="BJ314">
        <v>67</v>
      </c>
      <c r="BK314">
        <v>67</v>
      </c>
      <c r="BL314">
        <v>66</v>
      </c>
      <c r="BM314">
        <v>66</v>
      </c>
      <c r="BN314">
        <v>66</v>
      </c>
      <c r="BO314">
        <v>66</v>
      </c>
      <c r="BP314">
        <v>66</v>
      </c>
      <c r="BQ314">
        <v>66</v>
      </c>
    </row>
    <row r="315" spans="1:122" x14ac:dyDescent="0.3">
      <c r="A315" t="str">
        <f t="shared" si="6"/>
        <v>Industry_Type-5. Offices, Hotels, Finance, Services_Elect DO 1-9 Hour ($400)_45166_19-20</v>
      </c>
      <c r="B315" t="s">
        <v>49</v>
      </c>
      <c r="C315" t="s">
        <v>211</v>
      </c>
      <c r="D315" t="s">
        <v>48</v>
      </c>
      <c r="E315" t="s">
        <v>48</v>
      </c>
      <c r="F315" t="s">
        <v>212</v>
      </c>
      <c r="G315" t="s">
        <v>84</v>
      </c>
      <c r="H315" t="s">
        <v>48</v>
      </c>
      <c r="I315" t="s">
        <v>48</v>
      </c>
      <c r="J315" t="s">
        <v>48</v>
      </c>
      <c r="K315" t="s">
        <v>194</v>
      </c>
      <c r="L315" s="22">
        <v>45166</v>
      </c>
      <c r="M315" s="25">
        <v>19</v>
      </c>
      <c r="N315">
        <v>20</v>
      </c>
      <c r="Q315">
        <v>1</v>
      </c>
      <c r="R315">
        <v>1</v>
      </c>
      <c r="S315">
        <v>0</v>
      </c>
      <c r="T315">
        <v>1</v>
      </c>
      <c r="U315">
        <v>0</v>
      </c>
      <c r="AT315">
        <v>77</v>
      </c>
      <c r="AU315">
        <v>75.5</v>
      </c>
      <c r="AV315">
        <v>73</v>
      </c>
      <c r="AW315">
        <v>71</v>
      </c>
      <c r="AX315">
        <v>66</v>
      </c>
      <c r="AY315">
        <v>65</v>
      </c>
      <c r="AZ315">
        <v>64</v>
      </c>
      <c r="BA315">
        <v>58</v>
      </c>
      <c r="BB315">
        <v>64</v>
      </c>
      <c r="BC315">
        <v>70</v>
      </c>
      <c r="BK315">
        <v>77</v>
      </c>
      <c r="BL315">
        <v>84</v>
      </c>
      <c r="BM315">
        <v>89</v>
      </c>
      <c r="BN315">
        <v>88</v>
      </c>
      <c r="BO315">
        <v>88</v>
      </c>
      <c r="BP315">
        <v>88</v>
      </c>
      <c r="BQ315">
        <v>89</v>
      </c>
    </row>
    <row r="316" spans="1:122" x14ac:dyDescent="0.3">
      <c r="A316" t="str">
        <f t="shared" si="6"/>
        <v>Industry_Type-6. Schools_Elect DA 1-9 Hour ($400)_45134_20-21</v>
      </c>
      <c r="B316" t="s">
        <v>49</v>
      </c>
      <c r="C316" t="s">
        <v>213</v>
      </c>
      <c r="D316" t="s">
        <v>48</v>
      </c>
      <c r="E316" t="s">
        <v>48</v>
      </c>
      <c r="F316" t="s">
        <v>214</v>
      </c>
      <c r="G316" t="s">
        <v>84</v>
      </c>
      <c r="H316" t="s">
        <v>48</v>
      </c>
      <c r="I316" t="s">
        <v>48</v>
      </c>
      <c r="J316" t="s">
        <v>48</v>
      </c>
      <c r="K316" t="s">
        <v>217</v>
      </c>
      <c r="L316" s="22">
        <v>45134</v>
      </c>
      <c r="M316" s="25">
        <v>20</v>
      </c>
      <c r="N316">
        <v>21</v>
      </c>
      <c r="Q316">
        <v>1</v>
      </c>
      <c r="R316">
        <v>1</v>
      </c>
      <c r="S316">
        <v>0</v>
      </c>
      <c r="T316">
        <v>1</v>
      </c>
      <c r="U316">
        <v>0</v>
      </c>
      <c r="AT316">
        <v>69</v>
      </c>
      <c r="AU316">
        <v>74</v>
      </c>
      <c r="AV316">
        <v>79</v>
      </c>
      <c r="AW316">
        <v>82</v>
      </c>
      <c r="AX316">
        <v>84</v>
      </c>
      <c r="AY316">
        <v>82</v>
      </c>
      <c r="AZ316">
        <v>80</v>
      </c>
      <c r="BA316">
        <v>78</v>
      </c>
      <c r="BB316">
        <v>78</v>
      </c>
      <c r="BC316">
        <v>77</v>
      </c>
      <c r="BD316">
        <v>73</v>
      </c>
      <c r="BE316">
        <v>71</v>
      </c>
      <c r="BF316">
        <v>70</v>
      </c>
      <c r="BG316">
        <v>69</v>
      </c>
      <c r="BH316">
        <v>68</v>
      </c>
      <c r="BI316">
        <v>71</v>
      </c>
      <c r="BJ316">
        <v>71</v>
      </c>
      <c r="BK316">
        <v>70</v>
      </c>
      <c r="BL316">
        <v>70</v>
      </c>
      <c r="BM316">
        <v>70</v>
      </c>
      <c r="BN316">
        <v>69</v>
      </c>
      <c r="BO316">
        <v>68</v>
      </c>
      <c r="BP316">
        <v>67</v>
      </c>
      <c r="BQ316">
        <v>67</v>
      </c>
    </row>
    <row r="317" spans="1:122" x14ac:dyDescent="0.3">
      <c r="A317" t="str">
        <f t="shared" si="6"/>
        <v>Industry_Type-6. Schools_Elect DA 1-9 Hour ($400)_45135_20-21</v>
      </c>
      <c r="B317" t="s">
        <v>49</v>
      </c>
      <c r="C317" t="s">
        <v>213</v>
      </c>
      <c r="D317" t="s">
        <v>48</v>
      </c>
      <c r="E317" t="s">
        <v>48</v>
      </c>
      <c r="F317" t="s">
        <v>214</v>
      </c>
      <c r="G317" t="s">
        <v>84</v>
      </c>
      <c r="H317" t="s">
        <v>48</v>
      </c>
      <c r="I317" t="s">
        <v>48</v>
      </c>
      <c r="J317" t="s">
        <v>48</v>
      </c>
      <c r="K317" t="s">
        <v>217</v>
      </c>
      <c r="L317" s="22">
        <v>45135</v>
      </c>
      <c r="M317" s="25">
        <v>20</v>
      </c>
      <c r="N317">
        <v>21</v>
      </c>
      <c r="Q317">
        <v>1</v>
      </c>
      <c r="R317">
        <v>1</v>
      </c>
      <c r="S317">
        <v>0</v>
      </c>
      <c r="T317">
        <v>1</v>
      </c>
      <c r="U317">
        <v>0</v>
      </c>
      <c r="AT317">
        <v>68</v>
      </c>
      <c r="AU317">
        <v>70</v>
      </c>
      <c r="AV317">
        <v>72</v>
      </c>
      <c r="AW317">
        <v>75</v>
      </c>
      <c r="AX317">
        <v>75</v>
      </c>
      <c r="AY317">
        <v>74</v>
      </c>
      <c r="AZ317">
        <v>73</v>
      </c>
      <c r="BA317">
        <v>75</v>
      </c>
      <c r="BB317">
        <v>76</v>
      </c>
      <c r="BC317">
        <v>77</v>
      </c>
      <c r="BD317">
        <v>76</v>
      </c>
      <c r="BE317">
        <v>75</v>
      </c>
      <c r="BF317">
        <v>71</v>
      </c>
      <c r="BG317">
        <v>70</v>
      </c>
      <c r="BH317">
        <v>69</v>
      </c>
      <c r="BI317">
        <v>68</v>
      </c>
      <c r="BJ317">
        <v>68</v>
      </c>
      <c r="BK317">
        <v>68</v>
      </c>
      <c r="BL317">
        <v>67</v>
      </c>
      <c r="BM317">
        <v>67</v>
      </c>
      <c r="BN317">
        <v>67</v>
      </c>
      <c r="BO317">
        <v>67</v>
      </c>
      <c r="BP317">
        <v>66</v>
      </c>
      <c r="BQ317">
        <v>67</v>
      </c>
    </row>
    <row r="318" spans="1:122" x14ac:dyDescent="0.3">
      <c r="A318" t="str">
        <f t="shared" si="6"/>
        <v>Industry_Type-6. Schools_Elect DA 1-9 Hour ($400)_45153_18-20</v>
      </c>
      <c r="B318" t="s">
        <v>49</v>
      </c>
      <c r="C318" t="s">
        <v>213</v>
      </c>
      <c r="D318" t="s">
        <v>48</v>
      </c>
      <c r="E318" t="s">
        <v>48</v>
      </c>
      <c r="F318" t="s">
        <v>214</v>
      </c>
      <c r="G318" t="s">
        <v>84</v>
      </c>
      <c r="H318" t="s">
        <v>48</v>
      </c>
      <c r="I318" t="s">
        <v>48</v>
      </c>
      <c r="J318" t="s">
        <v>48</v>
      </c>
      <c r="K318" t="s">
        <v>217</v>
      </c>
      <c r="L318" s="22">
        <v>45153</v>
      </c>
      <c r="M318" s="25">
        <v>18</v>
      </c>
      <c r="N318">
        <v>20</v>
      </c>
      <c r="Q318">
        <v>1</v>
      </c>
      <c r="R318">
        <v>1</v>
      </c>
      <c r="S318">
        <v>0</v>
      </c>
      <c r="T318">
        <v>1</v>
      </c>
      <c r="U318">
        <v>0</v>
      </c>
      <c r="AT318">
        <v>74</v>
      </c>
      <c r="AU318">
        <v>78</v>
      </c>
      <c r="AV318">
        <v>79</v>
      </c>
      <c r="AW318">
        <v>80</v>
      </c>
      <c r="AX318">
        <v>81</v>
      </c>
      <c r="AY318">
        <v>77</v>
      </c>
      <c r="AZ318">
        <v>76</v>
      </c>
      <c r="BA318">
        <v>76</v>
      </c>
      <c r="BB318">
        <v>74</v>
      </c>
      <c r="BC318">
        <v>71</v>
      </c>
      <c r="BD318">
        <v>70</v>
      </c>
      <c r="BE318">
        <v>70</v>
      </c>
      <c r="BF318">
        <v>67</v>
      </c>
      <c r="BG318">
        <v>67</v>
      </c>
      <c r="BH318">
        <v>68</v>
      </c>
      <c r="BI318">
        <v>67</v>
      </c>
      <c r="BJ318">
        <v>67</v>
      </c>
      <c r="BK318">
        <v>67</v>
      </c>
      <c r="BL318">
        <v>66</v>
      </c>
      <c r="BM318">
        <v>66</v>
      </c>
      <c r="BN318">
        <v>65</v>
      </c>
      <c r="BO318">
        <v>66</v>
      </c>
      <c r="BP318">
        <v>68</v>
      </c>
      <c r="BQ318">
        <v>73</v>
      </c>
    </row>
    <row r="319" spans="1:122" x14ac:dyDescent="0.3">
      <c r="A319" t="str">
        <f t="shared" si="6"/>
        <v>Industry_Type-6. Schools_Elect DA 1-9 Hour ($400)_45154_18-21</v>
      </c>
      <c r="B319" t="s">
        <v>49</v>
      </c>
      <c r="C319" t="s">
        <v>213</v>
      </c>
      <c r="D319" t="s">
        <v>48</v>
      </c>
      <c r="E319" t="s">
        <v>48</v>
      </c>
      <c r="F319" t="s">
        <v>214</v>
      </c>
      <c r="G319" t="s">
        <v>84</v>
      </c>
      <c r="H319" t="s">
        <v>48</v>
      </c>
      <c r="I319" t="s">
        <v>48</v>
      </c>
      <c r="J319" t="s">
        <v>48</v>
      </c>
      <c r="K319" t="s">
        <v>217</v>
      </c>
      <c r="L319" s="22">
        <v>45154</v>
      </c>
      <c r="M319" s="25">
        <v>18</v>
      </c>
      <c r="N319">
        <v>21</v>
      </c>
      <c r="Q319">
        <v>1</v>
      </c>
      <c r="R319">
        <v>1</v>
      </c>
      <c r="S319">
        <v>0</v>
      </c>
      <c r="T319">
        <v>1</v>
      </c>
      <c r="U319">
        <v>0</v>
      </c>
      <c r="AT319">
        <v>79</v>
      </c>
      <c r="AU319">
        <v>84</v>
      </c>
      <c r="AV319">
        <v>83</v>
      </c>
      <c r="AW319">
        <v>83</v>
      </c>
      <c r="AX319">
        <v>81</v>
      </c>
      <c r="AY319">
        <v>84</v>
      </c>
      <c r="AZ319">
        <v>84</v>
      </c>
      <c r="BA319">
        <v>81</v>
      </c>
      <c r="BB319">
        <v>77</v>
      </c>
      <c r="BC319">
        <v>74</v>
      </c>
      <c r="BD319">
        <v>71</v>
      </c>
      <c r="BE319">
        <v>70</v>
      </c>
      <c r="BF319">
        <v>70</v>
      </c>
      <c r="BG319">
        <v>68</v>
      </c>
      <c r="BH319">
        <v>68</v>
      </c>
      <c r="BI319">
        <v>67</v>
      </c>
      <c r="BJ319">
        <v>67</v>
      </c>
      <c r="BK319">
        <v>67</v>
      </c>
      <c r="BL319">
        <v>67</v>
      </c>
      <c r="BM319">
        <v>67</v>
      </c>
      <c r="BN319">
        <v>68</v>
      </c>
      <c r="BO319">
        <v>70</v>
      </c>
      <c r="BP319">
        <v>76</v>
      </c>
      <c r="BQ319">
        <v>84</v>
      </c>
    </row>
    <row r="320" spans="1:122" x14ac:dyDescent="0.3">
      <c r="A320" t="str">
        <f t="shared" si="6"/>
        <v>Industry_Type-6. Schools_Elect DA 1-9 Hour ($400)_45166_19-20</v>
      </c>
      <c r="B320" t="s">
        <v>49</v>
      </c>
      <c r="C320" t="s">
        <v>213</v>
      </c>
      <c r="D320" t="s">
        <v>48</v>
      </c>
      <c r="E320" t="s">
        <v>48</v>
      </c>
      <c r="F320" t="s">
        <v>214</v>
      </c>
      <c r="G320" t="s">
        <v>84</v>
      </c>
      <c r="H320" t="s">
        <v>48</v>
      </c>
      <c r="I320" t="s">
        <v>48</v>
      </c>
      <c r="J320" t="s">
        <v>48</v>
      </c>
      <c r="K320" t="s">
        <v>217</v>
      </c>
      <c r="L320" s="22">
        <v>45166</v>
      </c>
      <c r="M320" s="25">
        <v>19</v>
      </c>
      <c r="N320">
        <v>20</v>
      </c>
      <c r="Q320">
        <v>1</v>
      </c>
      <c r="R320">
        <v>1</v>
      </c>
      <c r="S320">
        <v>0</v>
      </c>
      <c r="T320">
        <v>1</v>
      </c>
      <c r="U320">
        <v>0</v>
      </c>
      <c r="AT320">
        <v>70</v>
      </c>
      <c r="AU320">
        <v>69</v>
      </c>
      <c r="AV320">
        <v>69</v>
      </c>
      <c r="AW320">
        <v>68</v>
      </c>
      <c r="AX320">
        <v>70</v>
      </c>
      <c r="AY320">
        <v>73</v>
      </c>
      <c r="AZ320">
        <v>79</v>
      </c>
      <c r="BA320">
        <v>85</v>
      </c>
      <c r="BB320">
        <v>90</v>
      </c>
      <c r="BC320">
        <v>90</v>
      </c>
      <c r="BD320">
        <v>90</v>
      </c>
      <c r="BE320">
        <v>93</v>
      </c>
      <c r="BF320">
        <v>92</v>
      </c>
      <c r="BG320">
        <v>91</v>
      </c>
      <c r="BH320">
        <v>91</v>
      </c>
      <c r="BI320">
        <v>88</v>
      </c>
      <c r="BJ320">
        <v>80</v>
      </c>
      <c r="BK320">
        <v>78</v>
      </c>
      <c r="BL320">
        <v>78</v>
      </c>
      <c r="BM320">
        <v>77</v>
      </c>
      <c r="BN320">
        <v>72</v>
      </c>
      <c r="BO320">
        <v>72</v>
      </c>
      <c r="BP320">
        <v>71</v>
      </c>
      <c r="BQ320">
        <v>70</v>
      </c>
    </row>
    <row r="321" spans="1:122" x14ac:dyDescent="0.3">
      <c r="A321" t="str">
        <f t="shared" si="6"/>
        <v>Industry_Type-7. Institutional/Government_Elect DA 1-9 Hour ($400)_45134_20-21</v>
      </c>
      <c r="B321" t="s">
        <v>49</v>
      </c>
      <c r="C321" t="s">
        <v>180</v>
      </c>
      <c r="D321" t="s">
        <v>48</v>
      </c>
      <c r="E321" t="s">
        <v>48</v>
      </c>
      <c r="F321" t="s">
        <v>30</v>
      </c>
      <c r="G321" t="s">
        <v>84</v>
      </c>
      <c r="H321" t="s">
        <v>48</v>
      </c>
      <c r="I321" t="s">
        <v>48</v>
      </c>
      <c r="J321" t="s">
        <v>48</v>
      </c>
      <c r="K321" t="s">
        <v>217</v>
      </c>
      <c r="L321" s="22">
        <v>45134</v>
      </c>
      <c r="M321" s="25">
        <v>20</v>
      </c>
      <c r="N321">
        <v>21</v>
      </c>
      <c r="Q321">
        <v>1</v>
      </c>
      <c r="R321">
        <v>1</v>
      </c>
      <c r="S321">
        <v>0</v>
      </c>
      <c r="T321">
        <v>1</v>
      </c>
      <c r="U321">
        <v>0</v>
      </c>
      <c r="AT321">
        <v>81</v>
      </c>
      <c r="AU321">
        <v>77</v>
      </c>
      <c r="AV321">
        <v>73</v>
      </c>
      <c r="AW321">
        <v>73</v>
      </c>
      <c r="AX321">
        <v>69</v>
      </c>
      <c r="AY321">
        <v>67</v>
      </c>
      <c r="AZ321">
        <v>66</v>
      </c>
      <c r="BA321">
        <v>66</v>
      </c>
      <c r="BB321">
        <v>65</v>
      </c>
      <c r="BC321">
        <v>64</v>
      </c>
      <c r="BD321">
        <v>64</v>
      </c>
      <c r="BE321">
        <v>64</v>
      </c>
      <c r="BF321">
        <v>62</v>
      </c>
      <c r="BG321">
        <v>65</v>
      </c>
      <c r="BH321">
        <v>65</v>
      </c>
      <c r="BI321">
        <v>65</v>
      </c>
      <c r="BJ321">
        <v>67</v>
      </c>
      <c r="BK321">
        <v>72</v>
      </c>
      <c r="BL321">
        <v>79</v>
      </c>
      <c r="BM321">
        <v>84</v>
      </c>
      <c r="BN321">
        <v>85</v>
      </c>
      <c r="BO321">
        <v>85</v>
      </c>
      <c r="BP321">
        <v>83</v>
      </c>
      <c r="BQ321">
        <v>81</v>
      </c>
    </row>
    <row r="322" spans="1:122" x14ac:dyDescent="0.3">
      <c r="A322" t="str">
        <f t="shared" si="6"/>
        <v>Industry_Type-7. Institutional/Government_Elect DA 1-9 Hour ($400)_45135_20-21</v>
      </c>
      <c r="B322" t="s">
        <v>49</v>
      </c>
      <c r="C322" t="s">
        <v>180</v>
      </c>
      <c r="D322" t="s">
        <v>48</v>
      </c>
      <c r="E322" t="s">
        <v>48</v>
      </c>
      <c r="F322" t="s">
        <v>30</v>
      </c>
      <c r="G322" t="s">
        <v>84</v>
      </c>
      <c r="H322" t="s">
        <v>48</v>
      </c>
      <c r="I322" t="s">
        <v>48</v>
      </c>
      <c r="J322" t="s">
        <v>48</v>
      </c>
      <c r="K322" t="s">
        <v>217</v>
      </c>
      <c r="L322" s="22">
        <v>45135</v>
      </c>
      <c r="M322" s="25">
        <v>20</v>
      </c>
      <c r="N322">
        <v>21</v>
      </c>
      <c r="Q322">
        <v>1</v>
      </c>
      <c r="R322">
        <v>1</v>
      </c>
      <c r="S322">
        <v>0</v>
      </c>
      <c r="T322">
        <v>1</v>
      </c>
      <c r="U322">
        <v>0</v>
      </c>
      <c r="AT322">
        <v>78</v>
      </c>
      <c r="AU322">
        <v>79</v>
      </c>
      <c r="AV322">
        <v>79</v>
      </c>
      <c r="AW322">
        <v>76</v>
      </c>
      <c r="AX322">
        <v>70</v>
      </c>
      <c r="AY322">
        <v>68</v>
      </c>
      <c r="AZ322">
        <v>67</v>
      </c>
      <c r="BA322">
        <v>65</v>
      </c>
      <c r="BB322">
        <v>65</v>
      </c>
      <c r="BC322">
        <v>64</v>
      </c>
      <c r="BD322">
        <v>62</v>
      </c>
      <c r="BE322">
        <v>61</v>
      </c>
      <c r="BF322">
        <v>62</v>
      </c>
      <c r="BG322">
        <v>60</v>
      </c>
      <c r="BH322">
        <v>60</v>
      </c>
      <c r="BI322">
        <v>65</v>
      </c>
      <c r="BJ322">
        <v>68</v>
      </c>
      <c r="BK322">
        <v>72</v>
      </c>
      <c r="BL322">
        <v>77</v>
      </c>
      <c r="BM322">
        <v>79</v>
      </c>
      <c r="BN322">
        <v>80</v>
      </c>
      <c r="BO322">
        <v>76</v>
      </c>
      <c r="BP322">
        <v>75</v>
      </c>
      <c r="BQ322">
        <v>77</v>
      </c>
    </row>
    <row r="323" spans="1:122" hidden="1" x14ac:dyDescent="0.3">
      <c r="A323" t="str">
        <f t="shared" ref="A323:A379" si="7">C323&amp;"_"&amp;K323&amp;"_"&amp;IF(L323="","Average Event Day",L323&amp;"_"&amp;M323&amp;"-"&amp;N323)</f>
        <v>Industry_Type-7. Institutional/Government_Elect DA 1-9 Hour ($600)_45153_18-19</v>
      </c>
      <c r="B323" t="s">
        <v>49</v>
      </c>
      <c r="C323" t="s">
        <v>180</v>
      </c>
      <c r="D323" t="s">
        <v>48</v>
      </c>
      <c r="E323" t="s">
        <v>48</v>
      </c>
      <c r="F323" t="s">
        <v>30</v>
      </c>
      <c r="G323" t="s">
        <v>84</v>
      </c>
      <c r="H323" t="s">
        <v>48</v>
      </c>
      <c r="I323" t="s">
        <v>48</v>
      </c>
      <c r="J323" t="s">
        <v>48</v>
      </c>
      <c r="K323" t="s">
        <v>195</v>
      </c>
      <c r="L323" s="22">
        <v>45153</v>
      </c>
      <c r="M323" s="25">
        <v>18</v>
      </c>
      <c r="N323">
        <v>19</v>
      </c>
      <c r="O323">
        <v>27</v>
      </c>
      <c r="P323">
        <v>27</v>
      </c>
      <c r="Q323">
        <v>1</v>
      </c>
      <c r="R323">
        <v>0</v>
      </c>
      <c r="S323">
        <v>0</v>
      </c>
      <c r="T323">
        <v>0</v>
      </c>
      <c r="U323">
        <v>0</v>
      </c>
      <c r="V323">
        <v>1037</v>
      </c>
      <c r="W323">
        <v>987.005</v>
      </c>
      <c r="X323">
        <v>970.27</v>
      </c>
      <c r="Y323">
        <v>972.03</v>
      </c>
      <c r="Z323">
        <v>1040.395</v>
      </c>
      <c r="AA323">
        <v>1298.5650000000001</v>
      </c>
      <c r="AB323">
        <v>1272.26</v>
      </c>
      <c r="AC323">
        <v>1324.835</v>
      </c>
      <c r="AD323">
        <v>1431.18</v>
      </c>
      <c r="AE323">
        <v>1561.4749999999999</v>
      </c>
      <c r="AF323">
        <v>1696.28</v>
      </c>
      <c r="AG323">
        <v>1782.45</v>
      </c>
      <c r="AH323">
        <v>1808.385</v>
      </c>
      <c r="AI323">
        <v>1858.375</v>
      </c>
      <c r="AJ323">
        <v>1879.585</v>
      </c>
      <c r="AK323">
        <v>1923.72</v>
      </c>
      <c r="AL323">
        <v>1961.375</v>
      </c>
      <c r="AM323">
        <v>1875.7249999999999</v>
      </c>
      <c r="AN323">
        <v>1876.7750000000001</v>
      </c>
      <c r="AO323">
        <v>1852.28</v>
      </c>
      <c r="AP323">
        <v>1696.135</v>
      </c>
      <c r="AQ323">
        <v>1497.1</v>
      </c>
      <c r="AR323">
        <v>1250.8399999999999</v>
      </c>
      <c r="AS323">
        <v>1117.365</v>
      </c>
      <c r="AT323">
        <v>70.851851999999994</v>
      </c>
      <c r="AU323">
        <v>71.962963000000002</v>
      </c>
      <c r="AV323">
        <v>73.222222000000002</v>
      </c>
      <c r="AW323">
        <v>73.555555999999996</v>
      </c>
      <c r="AX323">
        <v>74.222222000000002</v>
      </c>
      <c r="AY323">
        <v>74.666667000000004</v>
      </c>
      <c r="AZ323">
        <v>75.692307999999997</v>
      </c>
      <c r="BA323">
        <v>76.192307999999997</v>
      </c>
      <c r="BB323">
        <v>74.962963000000002</v>
      </c>
      <c r="BC323">
        <v>73.407407000000006</v>
      </c>
      <c r="BD323">
        <v>73.074073999999996</v>
      </c>
      <c r="BE323">
        <v>72.111110999999994</v>
      </c>
      <c r="BF323">
        <v>70.629630000000006</v>
      </c>
      <c r="BG323">
        <v>70.592592999999994</v>
      </c>
      <c r="BH323">
        <v>69.703704000000002</v>
      </c>
      <c r="BI323">
        <v>68.111110999999994</v>
      </c>
      <c r="BJ323">
        <v>68.407407000000006</v>
      </c>
      <c r="BK323">
        <v>68.370369999999994</v>
      </c>
      <c r="BL323">
        <v>67.814814999999996</v>
      </c>
      <c r="BM323">
        <v>68.148148000000006</v>
      </c>
      <c r="BN323">
        <v>68.296295999999998</v>
      </c>
      <c r="BO323">
        <v>68.629630000000006</v>
      </c>
      <c r="BP323">
        <v>69.296295999999998</v>
      </c>
      <c r="BQ323">
        <v>70.111110999999994</v>
      </c>
      <c r="BR323">
        <v>-6.6106619999999996</v>
      </c>
      <c r="BS323">
        <v>-3.1813820000000002</v>
      </c>
      <c r="BT323">
        <v>-7.6769780000000001</v>
      </c>
      <c r="BU323">
        <v>-0.13212460000000001</v>
      </c>
      <c r="BV323">
        <v>-3.5629659999999999</v>
      </c>
      <c r="BW323">
        <v>-25.824449999999999</v>
      </c>
      <c r="BX323">
        <v>4.5911460000000002</v>
      </c>
      <c r="BY323">
        <v>11.468209999999999</v>
      </c>
      <c r="BZ323">
        <v>-6.0578089999999998</v>
      </c>
      <c r="CA323">
        <v>11.74119</v>
      </c>
      <c r="CB323">
        <v>6.5161340000000001</v>
      </c>
      <c r="CC323">
        <v>-2.9615100000000001</v>
      </c>
      <c r="CD323">
        <v>13.88921</v>
      </c>
      <c r="CE323">
        <v>-18.457560000000001</v>
      </c>
      <c r="CF323">
        <v>-24.30011</v>
      </c>
      <c r="CG323">
        <v>-29.103480000000001</v>
      </c>
      <c r="CH323">
        <v>-42.768569999999997</v>
      </c>
      <c r="CI323">
        <v>55.566920000000003</v>
      </c>
      <c r="CJ323">
        <v>9.9828309999999991</v>
      </c>
      <c r="CK323">
        <v>-61.662419999999997</v>
      </c>
      <c r="CL323">
        <v>-24.494769999999999</v>
      </c>
      <c r="CM323">
        <v>-11.48057</v>
      </c>
      <c r="CN323">
        <v>-1.8098970000000001</v>
      </c>
      <c r="CO323">
        <v>9.4974710000000009</v>
      </c>
      <c r="CP323">
        <v>9.3866169999999993</v>
      </c>
      <c r="CQ323">
        <v>8.8344159999999992</v>
      </c>
      <c r="CR323">
        <v>9.4415410000000008</v>
      </c>
      <c r="CS323">
        <v>12.16358</v>
      </c>
      <c r="CT323">
        <v>9.5849349999999998</v>
      </c>
      <c r="CU323">
        <v>13.83555</v>
      </c>
      <c r="CV323">
        <v>16.622389999999999</v>
      </c>
      <c r="CW323">
        <v>12.254250000000001</v>
      </c>
      <c r="CX323">
        <v>10.45396</v>
      </c>
      <c r="CY323">
        <v>13.4603</v>
      </c>
      <c r="CZ323">
        <v>13.18577</v>
      </c>
      <c r="DA323">
        <v>8.7989429999999995</v>
      </c>
      <c r="DB323">
        <v>8.3592180000000003</v>
      </c>
      <c r="DC323">
        <v>11.00487</v>
      </c>
      <c r="DD323">
        <v>26.501719999999999</v>
      </c>
      <c r="DE323">
        <v>31.760090000000002</v>
      </c>
      <c r="DF323">
        <v>38.204749999999997</v>
      </c>
      <c r="DG323">
        <v>33.659610000000001</v>
      </c>
      <c r="DH323">
        <v>32.093730000000001</v>
      </c>
      <c r="DI323">
        <v>29.394159999999999</v>
      </c>
      <c r="DJ323">
        <v>29.528020000000001</v>
      </c>
      <c r="DK323">
        <v>10.346450000000001</v>
      </c>
      <c r="DL323">
        <v>4.7695169999999996</v>
      </c>
      <c r="DM323">
        <v>5.7210320000000001</v>
      </c>
      <c r="DP323">
        <v>27</v>
      </c>
      <c r="DQ323">
        <v>0.31842860000000001</v>
      </c>
      <c r="DR323">
        <v>0.31842857000000002</v>
      </c>
    </row>
    <row r="324" spans="1:122" hidden="1" x14ac:dyDescent="0.3">
      <c r="A324" t="str">
        <f t="shared" si="7"/>
        <v>Industry_Type-7. Institutional/Government_Elect DA 1-9 Hour ($600)_45154_18-21</v>
      </c>
      <c r="B324" t="s">
        <v>49</v>
      </c>
      <c r="C324" t="s">
        <v>180</v>
      </c>
      <c r="D324" t="s">
        <v>48</v>
      </c>
      <c r="E324" t="s">
        <v>48</v>
      </c>
      <c r="F324" t="s">
        <v>30</v>
      </c>
      <c r="G324" t="s">
        <v>84</v>
      </c>
      <c r="H324" t="s">
        <v>48</v>
      </c>
      <c r="I324" t="s">
        <v>48</v>
      </c>
      <c r="J324" t="s">
        <v>48</v>
      </c>
      <c r="K324" t="s">
        <v>195</v>
      </c>
      <c r="L324" s="22">
        <v>45154</v>
      </c>
      <c r="M324" s="25">
        <v>18</v>
      </c>
      <c r="N324">
        <v>21</v>
      </c>
      <c r="O324">
        <v>27</v>
      </c>
      <c r="P324">
        <v>27</v>
      </c>
      <c r="Q324">
        <v>1</v>
      </c>
      <c r="R324">
        <v>0</v>
      </c>
      <c r="S324">
        <v>0</v>
      </c>
      <c r="T324">
        <v>0</v>
      </c>
      <c r="U324">
        <v>0</v>
      </c>
      <c r="V324">
        <v>1050.605</v>
      </c>
      <c r="W324">
        <v>1001.3</v>
      </c>
      <c r="X324">
        <v>982.16</v>
      </c>
      <c r="Y324">
        <v>999.22</v>
      </c>
      <c r="Z324">
        <v>1073.4949999999999</v>
      </c>
      <c r="AA324">
        <v>1309.44</v>
      </c>
      <c r="AB324">
        <v>1350.085</v>
      </c>
      <c r="AC324">
        <v>1411.375</v>
      </c>
      <c r="AD324">
        <v>1488.4649999999999</v>
      </c>
      <c r="AE324">
        <v>1648</v>
      </c>
      <c r="AF324">
        <v>1828.49</v>
      </c>
      <c r="AG324">
        <v>1872.895</v>
      </c>
      <c r="AH324">
        <v>1921.4449999999999</v>
      </c>
      <c r="AI324">
        <v>1928.89</v>
      </c>
      <c r="AJ324">
        <v>1980.9449999999999</v>
      </c>
      <c r="AK324">
        <v>2000.7650000000001</v>
      </c>
      <c r="AL324">
        <v>2115.9450000000002</v>
      </c>
      <c r="AM324">
        <v>1638.145</v>
      </c>
      <c r="AN324">
        <v>1721.18</v>
      </c>
      <c r="AO324">
        <v>1695.4849999999999</v>
      </c>
      <c r="AP324">
        <v>1578.825</v>
      </c>
      <c r="AQ324">
        <v>1655.54</v>
      </c>
      <c r="AR324">
        <v>1286.51</v>
      </c>
      <c r="AS324">
        <v>1148.7950000000001</v>
      </c>
      <c r="AT324">
        <v>73.611110999999994</v>
      </c>
      <c r="AU324">
        <v>76.203704000000002</v>
      </c>
      <c r="AV324">
        <v>76.888889000000006</v>
      </c>
      <c r="AW324">
        <v>77.185185000000004</v>
      </c>
      <c r="AX324">
        <v>78.629630000000006</v>
      </c>
      <c r="AY324">
        <v>78.296295999999998</v>
      </c>
      <c r="AZ324">
        <v>79</v>
      </c>
      <c r="BA324">
        <v>79.185185000000004</v>
      </c>
      <c r="BB324">
        <v>76.592592999999994</v>
      </c>
      <c r="BC324">
        <v>75.851851999999994</v>
      </c>
      <c r="BD324">
        <v>74.333332999999996</v>
      </c>
      <c r="BE324">
        <v>74.129630000000006</v>
      </c>
      <c r="BF324">
        <v>73.111110999999994</v>
      </c>
      <c r="BG324">
        <v>72.045455000000004</v>
      </c>
      <c r="BH324">
        <v>71</v>
      </c>
      <c r="BI324">
        <v>69.666667000000004</v>
      </c>
      <c r="BJ324">
        <v>69.315788999999995</v>
      </c>
      <c r="BK324">
        <v>69.5</v>
      </c>
      <c r="BL324">
        <v>69.192307999999997</v>
      </c>
      <c r="BM324">
        <v>69.592592999999994</v>
      </c>
      <c r="BN324">
        <v>70</v>
      </c>
      <c r="BO324">
        <v>70.777777999999998</v>
      </c>
      <c r="BP324">
        <v>72.074073999999996</v>
      </c>
      <c r="BQ324">
        <v>73.407407000000006</v>
      </c>
      <c r="BR324">
        <v>15.67005</v>
      </c>
      <c r="BS324">
        <v>18.024889999999999</v>
      </c>
      <c r="BT324">
        <v>11.95073</v>
      </c>
      <c r="BU324">
        <v>0.66426300000000005</v>
      </c>
      <c r="BV324">
        <v>-1.313215</v>
      </c>
      <c r="BW324">
        <v>8.345307</v>
      </c>
      <c r="BX324">
        <v>-3.621902</v>
      </c>
      <c r="BY324">
        <v>-4.6930699999999996</v>
      </c>
      <c r="BZ324">
        <v>-2.242912</v>
      </c>
      <c r="CA324">
        <v>13.705260000000001</v>
      </c>
      <c r="CB324">
        <v>-23.08053</v>
      </c>
      <c r="CC324">
        <v>0.90981129999999999</v>
      </c>
      <c r="CD324">
        <v>6.5393800000000004</v>
      </c>
      <c r="CE324">
        <v>15.810219999999999</v>
      </c>
      <c r="CF324">
        <v>-14.484909999999999</v>
      </c>
      <c r="CG324">
        <v>11.694509999999999</v>
      </c>
      <c r="CH324">
        <v>-78.504819999999995</v>
      </c>
      <c r="CI324">
        <v>404.4384</v>
      </c>
      <c r="CJ324">
        <v>254.244</v>
      </c>
      <c r="CK324">
        <v>184.15799999999999</v>
      </c>
      <c r="CL324">
        <v>181.3913</v>
      </c>
      <c r="CM324">
        <v>-76.463099999999997</v>
      </c>
      <c r="CN324">
        <v>33.45514</v>
      </c>
      <c r="CO324">
        <v>42.262340000000002</v>
      </c>
      <c r="CP324">
        <v>10.70853</v>
      </c>
      <c r="CQ324">
        <v>10.99117</v>
      </c>
      <c r="CR324">
        <v>10.67276</v>
      </c>
      <c r="CS324">
        <v>13.861039999999999</v>
      </c>
      <c r="CT324">
        <v>11.04144</v>
      </c>
      <c r="CU324">
        <v>16.852910000000001</v>
      </c>
      <c r="CV324">
        <v>15.941649999999999</v>
      </c>
      <c r="CW324">
        <v>12.654859999999999</v>
      </c>
      <c r="CX324">
        <v>12.112270000000001</v>
      </c>
      <c r="CY324">
        <v>26.321269999999998</v>
      </c>
      <c r="CZ324">
        <v>19.99672</v>
      </c>
      <c r="DA324">
        <v>12.620990000000001</v>
      </c>
      <c r="DB324">
        <v>11.51665</v>
      </c>
      <c r="DC324">
        <v>13.544499999999999</v>
      </c>
      <c r="DD324">
        <v>30.243980000000001</v>
      </c>
      <c r="DE324">
        <v>39.026919999999997</v>
      </c>
      <c r="DF324">
        <v>45.668590000000002</v>
      </c>
      <c r="DG324">
        <v>41.866970000000002</v>
      </c>
      <c r="DH324">
        <v>54.565530000000003</v>
      </c>
      <c r="DI324">
        <v>44.222619999999999</v>
      </c>
      <c r="DJ324">
        <v>40.796579999999999</v>
      </c>
      <c r="DK324">
        <v>13.652010000000001</v>
      </c>
      <c r="DL324">
        <v>5.9450560000000001</v>
      </c>
      <c r="DM324">
        <v>6.3607820000000004</v>
      </c>
      <c r="DP324">
        <v>27</v>
      </c>
      <c r="DQ324">
        <v>0.31842860000000001</v>
      </c>
      <c r="DR324">
        <v>0.31842857000000002</v>
      </c>
    </row>
    <row r="325" spans="1:122" x14ac:dyDescent="0.3">
      <c r="A325" t="str">
        <f t="shared" si="7"/>
        <v>Industry_Type-7. Institutional/Government_Elect DO 1-9 Hour ($400)_45134_20-21</v>
      </c>
      <c r="B325" t="s">
        <v>49</v>
      </c>
      <c r="C325" t="s">
        <v>180</v>
      </c>
      <c r="D325" t="s">
        <v>48</v>
      </c>
      <c r="E325" t="s">
        <v>48</v>
      </c>
      <c r="F325" t="s">
        <v>30</v>
      </c>
      <c r="G325" t="s">
        <v>84</v>
      </c>
      <c r="H325" t="s">
        <v>48</v>
      </c>
      <c r="I325" t="s">
        <v>48</v>
      </c>
      <c r="J325" t="s">
        <v>48</v>
      </c>
      <c r="K325" t="s">
        <v>194</v>
      </c>
      <c r="L325" s="22">
        <v>45134</v>
      </c>
      <c r="M325" s="25">
        <v>20</v>
      </c>
      <c r="N325">
        <v>21</v>
      </c>
      <c r="Q325">
        <v>1</v>
      </c>
      <c r="R325">
        <v>1</v>
      </c>
      <c r="S325">
        <v>0</v>
      </c>
      <c r="T325">
        <v>1</v>
      </c>
      <c r="U325">
        <v>0</v>
      </c>
      <c r="AT325">
        <v>69</v>
      </c>
      <c r="AU325">
        <v>74</v>
      </c>
      <c r="AV325">
        <v>79</v>
      </c>
      <c r="AW325">
        <v>82</v>
      </c>
      <c r="AX325">
        <v>84</v>
      </c>
      <c r="AY325">
        <v>82</v>
      </c>
      <c r="AZ325">
        <v>80</v>
      </c>
      <c r="BA325">
        <v>78</v>
      </c>
      <c r="BB325">
        <v>78</v>
      </c>
      <c r="BC325">
        <v>77</v>
      </c>
      <c r="BD325">
        <v>73</v>
      </c>
      <c r="BE325">
        <v>71</v>
      </c>
      <c r="BF325">
        <v>70</v>
      </c>
      <c r="BG325">
        <v>69</v>
      </c>
      <c r="BH325">
        <v>68</v>
      </c>
      <c r="BI325">
        <v>71</v>
      </c>
      <c r="BJ325">
        <v>71</v>
      </c>
      <c r="BK325">
        <v>70</v>
      </c>
      <c r="BL325">
        <v>70</v>
      </c>
      <c r="BM325">
        <v>70</v>
      </c>
      <c r="BN325">
        <v>69</v>
      </c>
      <c r="BO325">
        <v>68</v>
      </c>
      <c r="BP325">
        <v>67</v>
      </c>
      <c r="BQ325">
        <v>67</v>
      </c>
    </row>
    <row r="326" spans="1:122" x14ac:dyDescent="0.3">
      <c r="A326" t="str">
        <f t="shared" si="7"/>
        <v>Industry_Type-7. Institutional/Government_Elect DO 1-9 Hour ($400)_45135_20-21</v>
      </c>
      <c r="B326" t="s">
        <v>49</v>
      </c>
      <c r="C326" t="s">
        <v>180</v>
      </c>
      <c r="D326" t="s">
        <v>48</v>
      </c>
      <c r="E326" t="s">
        <v>48</v>
      </c>
      <c r="F326" t="s">
        <v>30</v>
      </c>
      <c r="G326" t="s">
        <v>84</v>
      </c>
      <c r="H326" t="s">
        <v>48</v>
      </c>
      <c r="I326" t="s">
        <v>48</v>
      </c>
      <c r="J326" t="s">
        <v>48</v>
      </c>
      <c r="K326" t="s">
        <v>194</v>
      </c>
      <c r="L326" s="22">
        <v>45135</v>
      </c>
      <c r="M326" s="25">
        <v>20</v>
      </c>
      <c r="N326">
        <v>21</v>
      </c>
      <c r="Q326">
        <v>1</v>
      </c>
      <c r="R326">
        <v>1</v>
      </c>
      <c r="S326">
        <v>0</v>
      </c>
      <c r="T326">
        <v>1</v>
      </c>
      <c r="U326">
        <v>0</v>
      </c>
      <c r="AT326">
        <v>68</v>
      </c>
      <c r="AU326">
        <v>70</v>
      </c>
      <c r="AV326">
        <v>72</v>
      </c>
      <c r="AW326">
        <v>75</v>
      </c>
      <c r="AX326">
        <v>75</v>
      </c>
      <c r="AY326">
        <v>74</v>
      </c>
      <c r="AZ326">
        <v>73</v>
      </c>
      <c r="BA326">
        <v>75</v>
      </c>
      <c r="BB326">
        <v>76</v>
      </c>
      <c r="BC326">
        <v>77</v>
      </c>
      <c r="BD326">
        <v>76</v>
      </c>
      <c r="BE326">
        <v>75</v>
      </c>
      <c r="BF326">
        <v>71</v>
      </c>
      <c r="BG326">
        <v>70</v>
      </c>
      <c r="BH326">
        <v>69</v>
      </c>
      <c r="BI326">
        <v>68</v>
      </c>
      <c r="BJ326">
        <v>68</v>
      </c>
      <c r="BK326">
        <v>68</v>
      </c>
      <c r="BL326">
        <v>67</v>
      </c>
      <c r="BM326">
        <v>67</v>
      </c>
      <c r="BN326">
        <v>67</v>
      </c>
      <c r="BO326">
        <v>67</v>
      </c>
      <c r="BP326">
        <v>66</v>
      </c>
      <c r="BQ326">
        <v>67</v>
      </c>
    </row>
    <row r="327" spans="1:122" x14ac:dyDescent="0.3">
      <c r="A327" t="str">
        <f t="shared" si="7"/>
        <v>Industry_Type-7. Institutional/Government_Elect DO 1-9 Hour ($400)_45153_19-21</v>
      </c>
      <c r="B327" t="s">
        <v>49</v>
      </c>
      <c r="C327" t="s">
        <v>180</v>
      </c>
      <c r="D327" t="s">
        <v>48</v>
      </c>
      <c r="E327" t="s">
        <v>48</v>
      </c>
      <c r="F327" t="s">
        <v>30</v>
      </c>
      <c r="G327" t="s">
        <v>84</v>
      </c>
      <c r="H327" t="s">
        <v>48</v>
      </c>
      <c r="I327" t="s">
        <v>48</v>
      </c>
      <c r="J327" t="s">
        <v>48</v>
      </c>
      <c r="K327" t="s">
        <v>194</v>
      </c>
      <c r="L327" s="22">
        <v>45153</v>
      </c>
      <c r="M327" s="25">
        <v>19</v>
      </c>
      <c r="N327">
        <v>21</v>
      </c>
      <c r="Q327">
        <v>1</v>
      </c>
      <c r="R327">
        <v>1</v>
      </c>
      <c r="S327">
        <v>0</v>
      </c>
      <c r="T327">
        <v>1</v>
      </c>
      <c r="U327">
        <v>0</v>
      </c>
      <c r="AT327">
        <v>74</v>
      </c>
      <c r="AU327">
        <v>78</v>
      </c>
      <c r="AV327">
        <v>79</v>
      </c>
      <c r="AW327">
        <v>80</v>
      </c>
      <c r="AX327">
        <v>81</v>
      </c>
      <c r="AY327">
        <v>77</v>
      </c>
      <c r="AZ327">
        <v>76</v>
      </c>
      <c r="BA327">
        <v>76</v>
      </c>
      <c r="BB327">
        <v>74</v>
      </c>
      <c r="BC327">
        <v>71</v>
      </c>
      <c r="BD327">
        <v>70</v>
      </c>
      <c r="BE327">
        <v>70</v>
      </c>
      <c r="BF327">
        <v>67</v>
      </c>
      <c r="BG327">
        <v>67</v>
      </c>
      <c r="BH327">
        <v>68</v>
      </c>
      <c r="BI327">
        <v>67</v>
      </c>
      <c r="BJ327">
        <v>67</v>
      </c>
      <c r="BK327">
        <v>67</v>
      </c>
      <c r="BL327">
        <v>66</v>
      </c>
      <c r="BM327">
        <v>66</v>
      </c>
      <c r="BN327">
        <v>65</v>
      </c>
      <c r="BO327">
        <v>66</v>
      </c>
      <c r="BP327">
        <v>68</v>
      </c>
      <c r="BQ327">
        <v>73</v>
      </c>
    </row>
    <row r="328" spans="1:122" x14ac:dyDescent="0.3">
      <c r="A328" t="str">
        <f t="shared" si="7"/>
        <v>Industry_Type-7. Institutional/Government_Elect DO 1-9 Hour ($400)_45154_18-21</v>
      </c>
      <c r="B328" t="s">
        <v>49</v>
      </c>
      <c r="C328" t="s">
        <v>180</v>
      </c>
      <c r="D328" t="s">
        <v>48</v>
      </c>
      <c r="E328" t="s">
        <v>48</v>
      </c>
      <c r="F328" t="s">
        <v>30</v>
      </c>
      <c r="G328" t="s">
        <v>84</v>
      </c>
      <c r="H328" t="s">
        <v>48</v>
      </c>
      <c r="I328" t="s">
        <v>48</v>
      </c>
      <c r="J328" t="s">
        <v>48</v>
      </c>
      <c r="K328" t="s">
        <v>194</v>
      </c>
      <c r="L328" s="22">
        <v>45154</v>
      </c>
      <c r="M328" s="25">
        <v>18</v>
      </c>
      <c r="N328">
        <v>21</v>
      </c>
      <c r="Q328">
        <v>1</v>
      </c>
      <c r="R328">
        <v>1</v>
      </c>
      <c r="S328">
        <v>0</v>
      </c>
      <c r="T328">
        <v>1</v>
      </c>
      <c r="U328">
        <v>0</v>
      </c>
      <c r="AT328">
        <v>79</v>
      </c>
      <c r="AU328">
        <v>84</v>
      </c>
      <c r="AV328">
        <v>83</v>
      </c>
      <c r="AW328">
        <v>83</v>
      </c>
      <c r="AX328">
        <v>81</v>
      </c>
      <c r="AY328">
        <v>84</v>
      </c>
      <c r="AZ328">
        <v>84</v>
      </c>
      <c r="BA328">
        <v>81</v>
      </c>
      <c r="BB328">
        <v>77</v>
      </c>
      <c r="BC328">
        <v>74</v>
      </c>
      <c r="BD328">
        <v>71</v>
      </c>
      <c r="BE328">
        <v>70</v>
      </c>
      <c r="BF328">
        <v>70</v>
      </c>
      <c r="BG328">
        <v>68</v>
      </c>
      <c r="BH328">
        <v>68</v>
      </c>
      <c r="BI328">
        <v>67</v>
      </c>
      <c r="BJ328">
        <v>67</v>
      </c>
      <c r="BK328">
        <v>67</v>
      </c>
      <c r="BL328">
        <v>67</v>
      </c>
      <c r="BM328">
        <v>67</v>
      </c>
      <c r="BN328">
        <v>68</v>
      </c>
      <c r="BO328">
        <v>70</v>
      </c>
      <c r="BP328">
        <v>76</v>
      </c>
      <c r="BQ328">
        <v>84</v>
      </c>
    </row>
    <row r="329" spans="1:122" x14ac:dyDescent="0.3">
      <c r="A329" t="str">
        <f t="shared" si="7"/>
        <v>Industry_Type-7. Institutional/Government_Elect DO 1-9 Hour ($400)_45166_19-20</v>
      </c>
      <c r="B329" t="s">
        <v>49</v>
      </c>
      <c r="C329" t="s">
        <v>180</v>
      </c>
      <c r="D329" t="s">
        <v>48</v>
      </c>
      <c r="E329" t="s">
        <v>48</v>
      </c>
      <c r="F329" t="s">
        <v>30</v>
      </c>
      <c r="G329" t="s">
        <v>84</v>
      </c>
      <c r="H329" t="s">
        <v>48</v>
      </c>
      <c r="I329" t="s">
        <v>48</v>
      </c>
      <c r="J329" t="s">
        <v>48</v>
      </c>
      <c r="K329" t="s">
        <v>194</v>
      </c>
      <c r="L329" s="22">
        <v>45166</v>
      </c>
      <c r="M329" s="25">
        <v>19</v>
      </c>
      <c r="N329">
        <v>20</v>
      </c>
      <c r="Q329">
        <v>1</v>
      </c>
      <c r="R329">
        <v>1</v>
      </c>
      <c r="S329">
        <v>0</v>
      </c>
      <c r="T329">
        <v>1</v>
      </c>
      <c r="U329">
        <v>0</v>
      </c>
      <c r="AT329">
        <v>70</v>
      </c>
      <c r="AU329">
        <v>69</v>
      </c>
      <c r="AV329">
        <v>69</v>
      </c>
      <c r="AW329">
        <v>68</v>
      </c>
      <c r="AX329">
        <v>70</v>
      </c>
      <c r="AY329">
        <v>73</v>
      </c>
      <c r="AZ329">
        <v>79</v>
      </c>
      <c r="BA329">
        <v>85</v>
      </c>
      <c r="BB329">
        <v>90</v>
      </c>
      <c r="BC329">
        <v>90</v>
      </c>
      <c r="BD329">
        <v>90</v>
      </c>
      <c r="BE329">
        <v>93</v>
      </c>
      <c r="BF329">
        <v>92</v>
      </c>
      <c r="BG329">
        <v>91</v>
      </c>
      <c r="BH329">
        <v>91</v>
      </c>
      <c r="BI329">
        <v>88</v>
      </c>
      <c r="BJ329">
        <v>80</v>
      </c>
      <c r="BK329">
        <v>78</v>
      </c>
      <c r="BL329">
        <v>78</v>
      </c>
      <c r="BM329">
        <v>77</v>
      </c>
      <c r="BN329">
        <v>72</v>
      </c>
      <c r="BO329">
        <v>72</v>
      </c>
      <c r="BP329">
        <v>71</v>
      </c>
      <c r="BQ329">
        <v>70</v>
      </c>
    </row>
    <row r="330" spans="1:122" x14ac:dyDescent="0.3">
      <c r="A330" t="str">
        <f t="shared" si="7"/>
        <v>OtherDR-CBP Only_Elect DA 1-9 Hour ($400)_45134_20-21</v>
      </c>
      <c r="B330" t="s">
        <v>49</v>
      </c>
      <c r="C330" t="s">
        <v>230</v>
      </c>
      <c r="D330" t="s">
        <v>48</v>
      </c>
      <c r="E330" t="s">
        <v>48</v>
      </c>
      <c r="F330" t="s">
        <v>48</v>
      </c>
      <c r="G330" t="s">
        <v>84</v>
      </c>
      <c r="H330" t="s">
        <v>231</v>
      </c>
      <c r="I330" t="s">
        <v>48</v>
      </c>
      <c r="J330" t="s">
        <v>48</v>
      </c>
      <c r="K330" t="s">
        <v>217</v>
      </c>
      <c r="L330" s="22">
        <v>45134</v>
      </c>
      <c r="M330" s="25">
        <v>20</v>
      </c>
      <c r="N330">
        <v>21</v>
      </c>
      <c r="Q330">
        <v>1</v>
      </c>
      <c r="R330">
        <v>1</v>
      </c>
      <c r="S330">
        <v>0</v>
      </c>
      <c r="T330">
        <v>1</v>
      </c>
      <c r="U330">
        <v>0</v>
      </c>
      <c r="AT330">
        <v>81</v>
      </c>
      <c r="AU330">
        <v>86</v>
      </c>
      <c r="AV330">
        <v>91</v>
      </c>
      <c r="AW330">
        <v>93</v>
      </c>
      <c r="AX330">
        <v>90</v>
      </c>
      <c r="AY330">
        <v>88</v>
      </c>
      <c r="AZ330">
        <v>84</v>
      </c>
      <c r="BA330">
        <v>82</v>
      </c>
      <c r="BB330">
        <v>79</v>
      </c>
      <c r="BC330">
        <v>75</v>
      </c>
      <c r="BD330">
        <v>73</v>
      </c>
      <c r="BE330">
        <v>72</v>
      </c>
      <c r="BF330">
        <v>70</v>
      </c>
      <c r="BG330">
        <v>73</v>
      </c>
      <c r="BH330">
        <v>72</v>
      </c>
      <c r="BI330">
        <v>72</v>
      </c>
      <c r="BJ330">
        <v>70</v>
      </c>
      <c r="BK330">
        <v>68</v>
      </c>
      <c r="BL330">
        <v>66</v>
      </c>
      <c r="BM330">
        <v>66</v>
      </c>
      <c r="BN330">
        <v>68</v>
      </c>
      <c r="BO330">
        <v>68</v>
      </c>
      <c r="BP330">
        <v>72</v>
      </c>
      <c r="BQ330">
        <v>75</v>
      </c>
    </row>
    <row r="331" spans="1:122" x14ac:dyDescent="0.3">
      <c r="A331" t="str">
        <f t="shared" si="7"/>
        <v>OtherDR-CBP Only_Elect DA 1-9 Hour ($400)_45135_20-21</v>
      </c>
      <c r="B331" t="s">
        <v>49</v>
      </c>
      <c r="C331" t="s">
        <v>230</v>
      </c>
      <c r="D331" t="s">
        <v>48</v>
      </c>
      <c r="E331" t="s">
        <v>48</v>
      </c>
      <c r="F331" t="s">
        <v>48</v>
      </c>
      <c r="G331" t="s">
        <v>84</v>
      </c>
      <c r="H331" t="s">
        <v>231</v>
      </c>
      <c r="I331" t="s">
        <v>48</v>
      </c>
      <c r="J331" t="s">
        <v>48</v>
      </c>
      <c r="K331" t="s">
        <v>217</v>
      </c>
      <c r="L331" s="22">
        <v>45135</v>
      </c>
      <c r="M331" s="25">
        <v>20</v>
      </c>
      <c r="N331">
        <v>21</v>
      </c>
      <c r="Q331">
        <v>1</v>
      </c>
      <c r="R331">
        <v>1</v>
      </c>
      <c r="S331">
        <v>0</v>
      </c>
      <c r="T331">
        <v>1</v>
      </c>
      <c r="U331">
        <v>0</v>
      </c>
      <c r="AT331">
        <v>77</v>
      </c>
      <c r="AU331">
        <v>82</v>
      </c>
      <c r="AV331">
        <v>82</v>
      </c>
      <c r="AW331">
        <v>77</v>
      </c>
      <c r="AX331">
        <v>79</v>
      </c>
      <c r="AY331">
        <v>79</v>
      </c>
      <c r="AZ331">
        <v>82</v>
      </c>
      <c r="BA331">
        <v>82</v>
      </c>
      <c r="BB331">
        <v>84</v>
      </c>
      <c r="BC331">
        <v>81</v>
      </c>
      <c r="BD331">
        <v>79</v>
      </c>
      <c r="BE331">
        <v>75</v>
      </c>
      <c r="BF331">
        <v>72</v>
      </c>
      <c r="BG331">
        <v>68</v>
      </c>
      <c r="BH331">
        <v>68</v>
      </c>
      <c r="BI331">
        <v>68</v>
      </c>
      <c r="BJ331">
        <v>68</v>
      </c>
      <c r="BK331">
        <v>66</v>
      </c>
      <c r="BL331">
        <v>66</v>
      </c>
      <c r="BM331">
        <v>66</v>
      </c>
      <c r="BN331">
        <v>64</v>
      </c>
      <c r="BO331">
        <v>66</v>
      </c>
      <c r="BP331">
        <v>70</v>
      </c>
      <c r="BQ331">
        <v>72</v>
      </c>
    </row>
    <row r="332" spans="1:122" x14ac:dyDescent="0.3">
      <c r="A332" t="str">
        <f t="shared" si="7"/>
        <v>OtherDR-CBP Only_Elect DA 1-9 Hour ($400)_45153_18-20</v>
      </c>
      <c r="B332" t="s">
        <v>49</v>
      </c>
      <c r="C332" t="s">
        <v>230</v>
      </c>
      <c r="D332" t="s">
        <v>48</v>
      </c>
      <c r="E332" t="s">
        <v>48</v>
      </c>
      <c r="F332" t="s">
        <v>48</v>
      </c>
      <c r="G332" t="s">
        <v>84</v>
      </c>
      <c r="H332" t="s">
        <v>231</v>
      </c>
      <c r="I332" t="s">
        <v>48</v>
      </c>
      <c r="J332" t="s">
        <v>48</v>
      </c>
      <c r="K332" t="s">
        <v>217</v>
      </c>
      <c r="L332" s="22">
        <v>45153</v>
      </c>
      <c r="M332" s="25">
        <v>18</v>
      </c>
      <c r="N332">
        <v>20</v>
      </c>
      <c r="Q332">
        <v>1</v>
      </c>
      <c r="R332">
        <v>1</v>
      </c>
      <c r="S332">
        <v>0</v>
      </c>
      <c r="T332">
        <v>1</v>
      </c>
      <c r="U332">
        <v>0</v>
      </c>
      <c r="AT332">
        <v>90</v>
      </c>
      <c r="AU332">
        <v>90</v>
      </c>
      <c r="AV332">
        <v>90</v>
      </c>
      <c r="AW332">
        <v>84</v>
      </c>
      <c r="AX332">
        <v>84</v>
      </c>
      <c r="AY332">
        <v>81</v>
      </c>
      <c r="AZ332">
        <v>77</v>
      </c>
      <c r="BA332">
        <v>75</v>
      </c>
      <c r="BB332">
        <v>73</v>
      </c>
      <c r="BC332">
        <v>66</v>
      </c>
      <c r="BD332">
        <v>66</v>
      </c>
      <c r="BE332">
        <v>66</v>
      </c>
      <c r="BF332">
        <v>66</v>
      </c>
      <c r="BG332">
        <v>66</v>
      </c>
      <c r="BH332">
        <v>64</v>
      </c>
      <c r="BI332">
        <v>64</v>
      </c>
      <c r="BJ332">
        <v>64</v>
      </c>
      <c r="BK332">
        <v>66</v>
      </c>
      <c r="BL332">
        <v>68</v>
      </c>
      <c r="BM332">
        <v>72</v>
      </c>
      <c r="BN332">
        <v>75</v>
      </c>
      <c r="BO332">
        <v>82</v>
      </c>
      <c r="BP332">
        <v>86</v>
      </c>
      <c r="BQ332">
        <v>88</v>
      </c>
    </row>
    <row r="333" spans="1:122" x14ac:dyDescent="0.3">
      <c r="A333" t="str">
        <f t="shared" si="7"/>
        <v>OtherDR-CBP Only_Elect DA 1-9 Hour ($400)_45154_18-21</v>
      </c>
      <c r="B333" t="s">
        <v>49</v>
      </c>
      <c r="C333" t="s">
        <v>230</v>
      </c>
      <c r="D333" t="s">
        <v>48</v>
      </c>
      <c r="E333" t="s">
        <v>48</v>
      </c>
      <c r="F333" t="s">
        <v>48</v>
      </c>
      <c r="G333" t="s">
        <v>84</v>
      </c>
      <c r="H333" t="s">
        <v>231</v>
      </c>
      <c r="I333" t="s">
        <v>48</v>
      </c>
      <c r="J333" t="s">
        <v>48</v>
      </c>
      <c r="K333" t="s">
        <v>217</v>
      </c>
      <c r="L333" s="22">
        <v>45154</v>
      </c>
      <c r="M333" s="25">
        <v>18</v>
      </c>
      <c r="N333">
        <v>21</v>
      </c>
      <c r="Q333">
        <v>1</v>
      </c>
      <c r="R333">
        <v>1</v>
      </c>
      <c r="S333">
        <v>0</v>
      </c>
      <c r="T333">
        <v>1</v>
      </c>
      <c r="U333">
        <v>0</v>
      </c>
      <c r="AT333">
        <v>91</v>
      </c>
      <c r="AU333">
        <v>93</v>
      </c>
      <c r="AV333">
        <v>93</v>
      </c>
      <c r="AW333">
        <v>91</v>
      </c>
      <c r="AX333">
        <v>88</v>
      </c>
      <c r="AY333">
        <v>84</v>
      </c>
      <c r="AZ333">
        <v>81</v>
      </c>
      <c r="BA333">
        <v>77</v>
      </c>
      <c r="BB333">
        <v>75</v>
      </c>
      <c r="BC333">
        <v>72</v>
      </c>
      <c r="BD333">
        <v>72</v>
      </c>
      <c r="BE333">
        <v>70</v>
      </c>
      <c r="BF333">
        <v>68</v>
      </c>
      <c r="BG333">
        <v>70</v>
      </c>
      <c r="BH333">
        <v>68</v>
      </c>
      <c r="BI333">
        <v>68</v>
      </c>
      <c r="BJ333">
        <v>68</v>
      </c>
      <c r="BK333">
        <v>68</v>
      </c>
      <c r="BL333">
        <v>70</v>
      </c>
      <c r="BM333">
        <v>75</v>
      </c>
      <c r="BN333">
        <v>81</v>
      </c>
      <c r="BO333">
        <v>90</v>
      </c>
      <c r="BP333">
        <v>91</v>
      </c>
      <c r="BQ333">
        <v>91</v>
      </c>
    </row>
    <row r="334" spans="1:122" x14ac:dyDescent="0.3">
      <c r="A334" t="str">
        <f t="shared" si="7"/>
        <v>OtherDR-CBP Only_Elect DA 1-9 Hour ($400)_45166_19-20</v>
      </c>
      <c r="B334" t="s">
        <v>49</v>
      </c>
      <c r="C334" t="s">
        <v>230</v>
      </c>
      <c r="D334" t="s">
        <v>48</v>
      </c>
      <c r="E334" t="s">
        <v>48</v>
      </c>
      <c r="F334" t="s">
        <v>48</v>
      </c>
      <c r="G334" t="s">
        <v>84</v>
      </c>
      <c r="H334" t="s">
        <v>231</v>
      </c>
      <c r="I334" t="s">
        <v>48</v>
      </c>
      <c r="J334" t="s">
        <v>48</v>
      </c>
      <c r="K334" t="s">
        <v>217</v>
      </c>
      <c r="L334" s="21">
        <v>45166</v>
      </c>
      <c r="M334" s="25">
        <v>19</v>
      </c>
      <c r="N334">
        <v>20</v>
      </c>
      <c r="Q334">
        <v>1</v>
      </c>
      <c r="R334">
        <v>1</v>
      </c>
      <c r="S334">
        <v>0</v>
      </c>
      <c r="T334">
        <v>1</v>
      </c>
      <c r="U334">
        <v>0</v>
      </c>
      <c r="AT334">
        <v>100</v>
      </c>
      <c r="AU334">
        <v>99</v>
      </c>
      <c r="AV334">
        <v>97</v>
      </c>
      <c r="AW334">
        <v>97</v>
      </c>
      <c r="AX334">
        <v>93</v>
      </c>
      <c r="AY334">
        <v>90</v>
      </c>
      <c r="AZ334">
        <v>84</v>
      </c>
      <c r="BA334">
        <v>81</v>
      </c>
      <c r="BB334">
        <v>77</v>
      </c>
      <c r="BC334">
        <v>73</v>
      </c>
      <c r="BD334">
        <v>72</v>
      </c>
      <c r="BE334">
        <v>70</v>
      </c>
      <c r="BF334">
        <v>70</v>
      </c>
      <c r="BG334">
        <v>68</v>
      </c>
      <c r="BH334">
        <v>66</v>
      </c>
      <c r="BI334">
        <v>68</v>
      </c>
      <c r="BJ334">
        <v>66</v>
      </c>
      <c r="BK334">
        <v>66</v>
      </c>
      <c r="BL334">
        <v>70</v>
      </c>
      <c r="BM334">
        <v>75</v>
      </c>
      <c r="BN334">
        <v>84</v>
      </c>
      <c r="BO334">
        <v>91</v>
      </c>
      <c r="BP334">
        <v>97</v>
      </c>
      <c r="BQ334">
        <v>100</v>
      </c>
    </row>
    <row r="335" spans="1:122" x14ac:dyDescent="0.3">
      <c r="A335" t="str">
        <f t="shared" si="7"/>
        <v>OtherDR-CBP Only_Elect DA 1-9 Hour ($600)_45153_18-19</v>
      </c>
      <c r="B335" t="s">
        <v>49</v>
      </c>
      <c r="C335" t="s">
        <v>230</v>
      </c>
      <c r="D335" t="s">
        <v>48</v>
      </c>
      <c r="E335" t="s">
        <v>48</v>
      </c>
      <c r="F335" t="s">
        <v>48</v>
      </c>
      <c r="G335" t="s">
        <v>84</v>
      </c>
      <c r="H335" t="s">
        <v>231</v>
      </c>
      <c r="I335" t="s">
        <v>48</v>
      </c>
      <c r="J335" t="s">
        <v>48</v>
      </c>
      <c r="K335" t="s">
        <v>195</v>
      </c>
      <c r="L335" s="21">
        <v>45153</v>
      </c>
      <c r="M335" s="25">
        <v>18</v>
      </c>
      <c r="N335">
        <v>19</v>
      </c>
      <c r="Q335">
        <v>1</v>
      </c>
      <c r="R335">
        <v>1</v>
      </c>
      <c r="S335">
        <v>0</v>
      </c>
      <c r="T335">
        <v>1</v>
      </c>
      <c r="U335">
        <v>0</v>
      </c>
      <c r="AT335">
        <v>68</v>
      </c>
      <c r="AU335">
        <v>67.666667000000004</v>
      </c>
      <c r="AV335">
        <v>67.666667000000004</v>
      </c>
      <c r="AW335">
        <v>68</v>
      </c>
      <c r="AX335">
        <v>68.666667000000004</v>
      </c>
      <c r="AY335">
        <v>70</v>
      </c>
      <c r="AZ335">
        <v>72</v>
      </c>
      <c r="BA335">
        <v>74.666667000000004</v>
      </c>
      <c r="BB335">
        <v>76</v>
      </c>
      <c r="BC335">
        <v>75.666667000000004</v>
      </c>
      <c r="BD335">
        <v>75.333332999999996</v>
      </c>
      <c r="BE335">
        <v>74</v>
      </c>
      <c r="BF335">
        <v>72.333332999999996</v>
      </c>
      <c r="BG335">
        <v>72.666667000000004</v>
      </c>
      <c r="BH335">
        <v>70.666667000000004</v>
      </c>
      <c r="BI335">
        <v>69.333332999999996</v>
      </c>
      <c r="BJ335">
        <v>69.333332999999996</v>
      </c>
      <c r="BK335">
        <v>69.333332999999996</v>
      </c>
      <c r="BL335">
        <v>68.666667000000004</v>
      </c>
      <c r="BM335">
        <v>68.333332999999996</v>
      </c>
      <c r="BN335">
        <v>69</v>
      </c>
      <c r="BO335">
        <v>68.333332999999996</v>
      </c>
      <c r="BP335">
        <v>68</v>
      </c>
      <c r="BQ335">
        <v>68</v>
      </c>
    </row>
    <row r="336" spans="1:122" x14ac:dyDescent="0.3">
      <c r="A336" t="str">
        <f t="shared" si="7"/>
        <v>OtherDR-CBP Only_Elect DA 1-9 Hour ($600)_45154_18-21</v>
      </c>
      <c r="B336" t="s">
        <v>49</v>
      </c>
      <c r="C336" t="s">
        <v>230</v>
      </c>
      <c r="D336" t="s">
        <v>48</v>
      </c>
      <c r="E336" t="s">
        <v>48</v>
      </c>
      <c r="F336" t="s">
        <v>48</v>
      </c>
      <c r="G336" t="s">
        <v>84</v>
      </c>
      <c r="H336" t="s">
        <v>231</v>
      </c>
      <c r="I336" t="s">
        <v>48</v>
      </c>
      <c r="J336" t="s">
        <v>48</v>
      </c>
      <c r="K336" t="s">
        <v>195</v>
      </c>
      <c r="L336" s="21">
        <v>45154</v>
      </c>
      <c r="M336" s="25">
        <v>18</v>
      </c>
      <c r="N336">
        <v>21</v>
      </c>
      <c r="Q336">
        <v>1</v>
      </c>
      <c r="R336">
        <v>1</v>
      </c>
      <c r="S336">
        <v>0</v>
      </c>
      <c r="T336">
        <v>1</v>
      </c>
      <c r="U336">
        <v>0</v>
      </c>
      <c r="AT336">
        <v>68.666667000000004</v>
      </c>
      <c r="AU336">
        <v>68.666667000000004</v>
      </c>
      <c r="AV336">
        <v>68.666667000000004</v>
      </c>
      <c r="AW336">
        <v>70</v>
      </c>
      <c r="AX336">
        <v>74</v>
      </c>
      <c r="AY336">
        <v>75</v>
      </c>
      <c r="AZ336">
        <v>76.333332999999996</v>
      </c>
      <c r="BA336">
        <v>78.333332999999996</v>
      </c>
      <c r="BB336">
        <v>77</v>
      </c>
      <c r="BC336">
        <v>78.333332999999996</v>
      </c>
      <c r="BD336">
        <v>75.333332999999996</v>
      </c>
      <c r="BE336">
        <v>75.5</v>
      </c>
      <c r="BF336">
        <v>76.666667000000004</v>
      </c>
      <c r="BG336">
        <v>73.333332999999996</v>
      </c>
      <c r="BH336">
        <v>71.666667000000004</v>
      </c>
      <c r="BI336">
        <v>71</v>
      </c>
      <c r="BJ336">
        <v>70</v>
      </c>
      <c r="BL336">
        <v>69</v>
      </c>
      <c r="BM336">
        <v>69.333332999999996</v>
      </c>
      <c r="BN336">
        <v>69.333332999999996</v>
      </c>
      <c r="BO336">
        <v>69.333332999999996</v>
      </c>
      <c r="BP336">
        <v>69</v>
      </c>
      <c r="BQ336">
        <v>69</v>
      </c>
    </row>
    <row r="337" spans="1:122" hidden="1" x14ac:dyDescent="0.3">
      <c r="A337" t="str">
        <f t="shared" si="7"/>
        <v>OtherDR-CBP and ELRP_Elect DA 1-9 Hour ($400)_45134_20-21</v>
      </c>
      <c r="B337" t="s">
        <v>49</v>
      </c>
      <c r="C337" t="s">
        <v>232</v>
      </c>
      <c r="D337" t="s">
        <v>48</v>
      </c>
      <c r="E337" t="s">
        <v>48</v>
      </c>
      <c r="F337" t="s">
        <v>48</v>
      </c>
      <c r="G337" t="s">
        <v>84</v>
      </c>
      <c r="H337" t="s">
        <v>233</v>
      </c>
      <c r="I337" t="s">
        <v>48</v>
      </c>
      <c r="J337" t="s">
        <v>48</v>
      </c>
      <c r="K337" t="s">
        <v>217</v>
      </c>
      <c r="L337" s="21">
        <v>45134</v>
      </c>
      <c r="M337" s="25">
        <v>20</v>
      </c>
      <c r="N337">
        <v>21</v>
      </c>
      <c r="O337">
        <v>65</v>
      </c>
      <c r="P337">
        <v>63</v>
      </c>
      <c r="Q337">
        <v>1</v>
      </c>
      <c r="R337">
        <v>0</v>
      </c>
      <c r="S337">
        <v>0</v>
      </c>
      <c r="T337">
        <v>0</v>
      </c>
      <c r="U337">
        <v>0</v>
      </c>
      <c r="V337">
        <v>1665.0317</v>
      </c>
      <c r="W337">
        <v>1642.2714000000001</v>
      </c>
      <c r="X337">
        <v>1528.6967999999999</v>
      </c>
      <c r="Y337">
        <v>1790.7602999999999</v>
      </c>
      <c r="Z337">
        <v>2140.3571000000002</v>
      </c>
      <c r="AA337">
        <v>2197.2683000000002</v>
      </c>
      <c r="AB337">
        <v>2973.3888999999999</v>
      </c>
      <c r="AC337">
        <v>4124.2397000000001</v>
      </c>
      <c r="AD337">
        <v>4922.6666999999998</v>
      </c>
      <c r="AE337">
        <v>5048.6016</v>
      </c>
      <c r="AF337">
        <v>5860.8951999999999</v>
      </c>
      <c r="AG337">
        <v>6300.6048000000001</v>
      </c>
      <c r="AH337">
        <v>6816.1270000000004</v>
      </c>
      <c r="AI337">
        <v>6742.5841</v>
      </c>
      <c r="AJ337">
        <v>6493.0254000000004</v>
      </c>
      <c r="AK337">
        <v>6573.3984</v>
      </c>
      <c r="AL337">
        <v>6557.9016000000001</v>
      </c>
      <c r="AM337">
        <v>6943.8158999999996</v>
      </c>
      <c r="AN337">
        <v>6636.1286</v>
      </c>
      <c r="AO337">
        <v>5226.6189999999997</v>
      </c>
      <c r="AP337">
        <v>4448.9094999999998</v>
      </c>
      <c r="AQ337">
        <v>3239.4555999999998</v>
      </c>
      <c r="AR337">
        <v>2114.5635000000002</v>
      </c>
      <c r="AS337">
        <v>1559.4015999999999</v>
      </c>
      <c r="AT337">
        <v>75.645161000000002</v>
      </c>
      <c r="AU337">
        <v>75.777777999999998</v>
      </c>
      <c r="AV337">
        <v>76.015872999999999</v>
      </c>
      <c r="AW337">
        <v>76.460317000000003</v>
      </c>
      <c r="AX337">
        <v>75.285713999999999</v>
      </c>
      <c r="AY337">
        <v>73.714286000000001</v>
      </c>
      <c r="AZ337">
        <v>72.269841</v>
      </c>
      <c r="BA337">
        <v>71.936508000000003</v>
      </c>
      <c r="BB337">
        <v>71.904762000000005</v>
      </c>
      <c r="BC337">
        <v>71.571428999999995</v>
      </c>
      <c r="BD337">
        <v>71.079364999999996</v>
      </c>
      <c r="BE337">
        <v>71.365078999999994</v>
      </c>
      <c r="BF337">
        <v>70.952381000000003</v>
      </c>
      <c r="BG337">
        <v>71.539682999999997</v>
      </c>
      <c r="BH337">
        <v>71.047618999999997</v>
      </c>
      <c r="BI337">
        <v>71.396825000000007</v>
      </c>
      <c r="BJ337">
        <v>71.126983999999993</v>
      </c>
      <c r="BK337">
        <v>71.825396999999995</v>
      </c>
      <c r="BL337">
        <v>73.222222000000002</v>
      </c>
      <c r="BM337">
        <v>74.023809999999997</v>
      </c>
      <c r="BN337">
        <v>74.396825000000007</v>
      </c>
      <c r="BO337">
        <v>73.761904999999999</v>
      </c>
      <c r="BP337">
        <v>73.290323000000001</v>
      </c>
      <c r="BQ337">
        <v>74.096773999999996</v>
      </c>
      <c r="BR337">
        <v>178.42259999999999</v>
      </c>
      <c r="BS337">
        <v>11.290279999999999</v>
      </c>
      <c r="BT337">
        <v>146.87209999999999</v>
      </c>
      <c r="BU337">
        <v>121.0009</v>
      </c>
      <c r="BV337">
        <v>-42.101959999999998</v>
      </c>
      <c r="BW337">
        <v>75.466729999999998</v>
      </c>
      <c r="BX337">
        <v>183.8006</v>
      </c>
      <c r="BY337">
        <v>-115.5245</v>
      </c>
      <c r="BZ337">
        <v>-253.5273</v>
      </c>
      <c r="CA337">
        <v>104.09269999999999</v>
      </c>
      <c r="CB337">
        <v>137.98320000000001</v>
      </c>
      <c r="CC337">
        <v>-25.676030000000001</v>
      </c>
      <c r="CD337">
        <v>-128.5172</v>
      </c>
      <c r="CE337">
        <v>6.7992900000000001</v>
      </c>
      <c r="CF337">
        <v>124.58199999999999</v>
      </c>
      <c r="CG337">
        <v>-222.1557</v>
      </c>
      <c r="CH337">
        <v>-186.27529999999999</v>
      </c>
      <c r="CI337">
        <v>-464.00560000000002</v>
      </c>
      <c r="CJ337">
        <v>-147.66050000000001</v>
      </c>
      <c r="CK337">
        <v>1036.318</v>
      </c>
      <c r="CL337">
        <v>491.49349999999998</v>
      </c>
      <c r="CM337">
        <v>-223.26480000000001</v>
      </c>
      <c r="CN337">
        <v>70.999409999999997</v>
      </c>
      <c r="CO337">
        <v>141.74299999999999</v>
      </c>
      <c r="CP337">
        <v>6800.7629999999999</v>
      </c>
      <c r="CQ337">
        <v>24951.51</v>
      </c>
      <c r="CR337">
        <v>20058.25</v>
      </c>
      <c r="CS337">
        <v>3454.154</v>
      </c>
      <c r="CT337">
        <v>1911.377</v>
      </c>
      <c r="CU337">
        <v>1405.6559999999999</v>
      </c>
      <c r="CV337">
        <v>1835.0840000000001</v>
      </c>
      <c r="CW337">
        <v>2751.761</v>
      </c>
      <c r="CX337">
        <v>3137.0459999999998</v>
      </c>
      <c r="CY337">
        <v>9675.0049999999992</v>
      </c>
      <c r="CZ337">
        <v>8371.2980000000007</v>
      </c>
      <c r="DA337">
        <v>14618.02</v>
      </c>
      <c r="DB337">
        <v>2652.9780000000001</v>
      </c>
      <c r="DC337">
        <v>28992.73</v>
      </c>
      <c r="DD337">
        <v>32186.75</v>
      </c>
      <c r="DE337">
        <v>18640.39</v>
      </c>
      <c r="DF337">
        <v>33568.370000000003</v>
      </c>
      <c r="DG337">
        <v>30489.19</v>
      </c>
      <c r="DH337">
        <v>9127.1059999999998</v>
      </c>
      <c r="DI337">
        <v>14719.86</v>
      </c>
      <c r="DJ337">
        <v>6409.884</v>
      </c>
      <c r="DK337">
        <v>2946.915</v>
      </c>
      <c r="DL337">
        <v>1464.9449999999999</v>
      </c>
      <c r="DM337">
        <v>1063.3130000000001</v>
      </c>
      <c r="DP337">
        <v>65</v>
      </c>
      <c r="DQ337">
        <v>1.211786</v>
      </c>
      <c r="DR337">
        <v>1.2117857000000001</v>
      </c>
    </row>
    <row r="338" spans="1:122" hidden="1" x14ac:dyDescent="0.3">
      <c r="A338" t="str">
        <f t="shared" si="7"/>
        <v>OtherDR-CBP and ELRP_Elect DA 1-9 Hour ($400)_45135_20-21</v>
      </c>
      <c r="B338" t="s">
        <v>49</v>
      </c>
      <c r="C338" t="s">
        <v>232</v>
      </c>
      <c r="D338" t="s">
        <v>48</v>
      </c>
      <c r="E338" t="s">
        <v>48</v>
      </c>
      <c r="F338" t="s">
        <v>48</v>
      </c>
      <c r="G338" t="s">
        <v>84</v>
      </c>
      <c r="H338" t="s">
        <v>233</v>
      </c>
      <c r="I338" t="s">
        <v>48</v>
      </c>
      <c r="J338" t="s">
        <v>48</v>
      </c>
      <c r="K338" t="s">
        <v>217</v>
      </c>
      <c r="L338" s="21">
        <v>45135</v>
      </c>
      <c r="M338" s="25">
        <v>20</v>
      </c>
      <c r="N338">
        <v>21</v>
      </c>
      <c r="O338">
        <v>65</v>
      </c>
      <c r="P338">
        <v>63</v>
      </c>
      <c r="Q338">
        <v>1</v>
      </c>
      <c r="R338">
        <v>0</v>
      </c>
      <c r="S338">
        <v>0</v>
      </c>
      <c r="T338">
        <v>0</v>
      </c>
      <c r="U338">
        <v>0</v>
      </c>
      <c r="V338">
        <v>1554.8824999999999</v>
      </c>
      <c r="W338">
        <v>1889.0032000000001</v>
      </c>
      <c r="X338">
        <v>1874.9095</v>
      </c>
      <c r="Y338">
        <v>1841.0682999999999</v>
      </c>
      <c r="Z338">
        <v>2149.9317000000001</v>
      </c>
      <c r="AA338">
        <v>2114.3364999999999</v>
      </c>
      <c r="AB338">
        <v>2840.9540000000002</v>
      </c>
      <c r="AC338">
        <v>4110.7443999999996</v>
      </c>
      <c r="AD338">
        <v>4892.1063000000004</v>
      </c>
      <c r="AE338">
        <v>4707.4031999999997</v>
      </c>
      <c r="AF338">
        <v>5540.5586999999996</v>
      </c>
      <c r="AG338">
        <v>5943.3523999999998</v>
      </c>
      <c r="AH338">
        <v>6179.6016</v>
      </c>
      <c r="AI338">
        <v>6401.2825000000003</v>
      </c>
      <c r="AJ338">
        <v>6288.2857000000004</v>
      </c>
      <c r="AK338">
        <v>6674.6952000000001</v>
      </c>
      <c r="AL338">
        <v>6483.4094999999998</v>
      </c>
      <c r="AM338">
        <v>7070.7205999999996</v>
      </c>
      <c r="AN338">
        <v>6925.9459999999999</v>
      </c>
      <c r="AO338">
        <v>5005.7840999999999</v>
      </c>
      <c r="AP338">
        <v>4805.3571000000002</v>
      </c>
      <c r="AQ338">
        <v>3512.0016000000001</v>
      </c>
      <c r="AR338">
        <v>2127.3364999999999</v>
      </c>
      <c r="AS338">
        <v>1769.4238</v>
      </c>
      <c r="AT338">
        <v>72.841269999999994</v>
      </c>
      <c r="AU338">
        <v>73.634921000000006</v>
      </c>
      <c r="AV338">
        <v>73.603174999999993</v>
      </c>
      <c r="AW338">
        <v>72.809523999999996</v>
      </c>
      <c r="AX338">
        <v>72.508771999999993</v>
      </c>
      <c r="AY338">
        <v>71.561403999999996</v>
      </c>
      <c r="AZ338">
        <v>71.070175000000006</v>
      </c>
      <c r="BA338">
        <v>70.888889000000006</v>
      </c>
      <c r="BB338">
        <v>71.666667000000004</v>
      </c>
      <c r="BC338">
        <v>71.682540000000003</v>
      </c>
      <c r="BD338">
        <v>71.206349000000003</v>
      </c>
      <c r="BE338">
        <v>71.126983999999993</v>
      </c>
      <c r="BF338">
        <v>70.095237999999995</v>
      </c>
      <c r="BG338">
        <v>69.126983999999993</v>
      </c>
      <c r="BH338">
        <v>68.698413000000002</v>
      </c>
      <c r="BI338">
        <v>69.396825000000007</v>
      </c>
      <c r="BJ338">
        <v>69.587301999999994</v>
      </c>
      <c r="BK338">
        <v>70.730159</v>
      </c>
      <c r="BL338">
        <v>71.634921000000006</v>
      </c>
      <c r="BM338">
        <v>72.190476000000004</v>
      </c>
      <c r="BN338">
        <v>71.857142999999994</v>
      </c>
      <c r="BO338">
        <v>71.190476000000004</v>
      </c>
      <c r="BP338">
        <v>71.714286000000001</v>
      </c>
      <c r="BQ338">
        <v>71.952381000000003</v>
      </c>
      <c r="BR338">
        <v>180.3252</v>
      </c>
      <c r="BS338">
        <v>11.290290000000001</v>
      </c>
      <c r="BT338">
        <v>146.87200000000001</v>
      </c>
      <c r="BU338">
        <v>121.0009</v>
      </c>
      <c r="BV338">
        <v>-42.101939999999999</v>
      </c>
      <c r="BW338">
        <v>75.466790000000003</v>
      </c>
      <c r="BX338">
        <v>183.8006</v>
      </c>
      <c r="BY338">
        <v>-115.5245</v>
      </c>
      <c r="BZ338">
        <v>-253.5273</v>
      </c>
      <c r="CA338">
        <v>104.0928</v>
      </c>
      <c r="CB338">
        <v>137.98320000000001</v>
      </c>
      <c r="CC338">
        <v>-25.676100000000002</v>
      </c>
      <c r="CD338">
        <v>-128.5172</v>
      </c>
      <c r="CE338">
        <v>6.7991900000000003</v>
      </c>
      <c r="CF338">
        <v>124.58199999999999</v>
      </c>
      <c r="CG338">
        <v>-222.1558</v>
      </c>
      <c r="CH338">
        <v>-186.27539999999999</v>
      </c>
      <c r="CI338">
        <v>-464.00560000000002</v>
      </c>
      <c r="CJ338">
        <v>-147.66040000000001</v>
      </c>
      <c r="CK338">
        <v>1036.318</v>
      </c>
      <c r="CL338">
        <v>491.49340000000001</v>
      </c>
      <c r="CM338">
        <v>-223.26480000000001</v>
      </c>
      <c r="CN338">
        <v>70.999409999999997</v>
      </c>
      <c r="CO338">
        <v>141.74299999999999</v>
      </c>
      <c r="CP338">
        <v>6895.9480000000003</v>
      </c>
      <c r="CQ338">
        <v>24939.21</v>
      </c>
      <c r="CR338">
        <v>19916.810000000001</v>
      </c>
      <c r="CS338">
        <v>3228.1379999999999</v>
      </c>
      <c r="CT338">
        <v>1851.558</v>
      </c>
      <c r="CU338">
        <v>1397.9960000000001</v>
      </c>
      <c r="CV338">
        <v>1974.2059999999999</v>
      </c>
      <c r="CW338">
        <v>2751.4720000000002</v>
      </c>
      <c r="CX338">
        <v>3228.1120000000001</v>
      </c>
      <c r="CY338">
        <v>9783.768</v>
      </c>
      <c r="CZ338">
        <v>8232.8940000000002</v>
      </c>
      <c r="DA338">
        <v>14608.35</v>
      </c>
      <c r="DB338">
        <v>2636.0120000000002</v>
      </c>
      <c r="DC338">
        <v>29533.37</v>
      </c>
      <c r="DD338">
        <v>31966.62</v>
      </c>
      <c r="DE338">
        <v>18852.63</v>
      </c>
      <c r="DF338">
        <v>34045.74</v>
      </c>
      <c r="DG338">
        <v>30348.33</v>
      </c>
      <c r="DH338">
        <v>9433.4009999999998</v>
      </c>
      <c r="DI338">
        <v>14837.27</v>
      </c>
      <c r="DJ338">
        <v>7170.1319999999996</v>
      </c>
      <c r="DK338">
        <v>3107.203</v>
      </c>
      <c r="DL338">
        <v>1542.9839999999999</v>
      </c>
      <c r="DM338">
        <v>1233.28</v>
      </c>
      <c r="DP338">
        <v>65</v>
      </c>
      <c r="DQ338">
        <v>1.211786</v>
      </c>
      <c r="DR338">
        <v>1.2117857000000001</v>
      </c>
    </row>
    <row r="339" spans="1:122" hidden="1" x14ac:dyDescent="0.3">
      <c r="A339" t="str">
        <f t="shared" si="7"/>
        <v>OtherDR-CBP and ELRP_Elect DA 1-9 Hour ($400)_45153_18-20</v>
      </c>
      <c r="B339" t="s">
        <v>49</v>
      </c>
      <c r="C339" t="s">
        <v>232</v>
      </c>
      <c r="D339" t="s">
        <v>48</v>
      </c>
      <c r="E339" t="s">
        <v>48</v>
      </c>
      <c r="F339" t="s">
        <v>48</v>
      </c>
      <c r="G339" t="s">
        <v>84</v>
      </c>
      <c r="H339" t="s">
        <v>233</v>
      </c>
      <c r="I339" t="s">
        <v>48</v>
      </c>
      <c r="J339" t="s">
        <v>48</v>
      </c>
      <c r="K339" t="s">
        <v>217</v>
      </c>
      <c r="L339" s="21">
        <v>45153</v>
      </c>
      <c r="M339" s="25">
        <v>18</v>
      </c>
      <c r="N339">
        <v>20</v>
      </c>
      <c r="O339">
        <v>65</v>
      </c>
      <c r="P339">
        <v>63</v>
      </c>
      <c r="Q339">
        <v>1</v>
      </c>
      <c r="R339">
        <v>0</v>
      </c>
      <c r="S339">
        <v>0</v>
      </c>
      <c r="T339">
        <v>0</v>
      </c>
      <c r="U339">
        <v>0</v>
      </c>
      <c r="V339">
        <v>1363.0337999999999</v>
      </c>
      <c r="W339">
        <v>1305.0440000000001</v>
      </c>
      <c r="X339">
        <v>1295.338</v>
      </c>
      <c r="Y339">
        <v>1370.2302</v>
      </c>
      <c r="Z339">
        <v>1496.1226999999999</v>
      </c>
      <c r="AA339">
        <v>1584.6057000000001</v>
      </c>
      <c r="AB339">
        <v>2415.2199999999998</v>
      </c>
      <c r="AC339">
        <v>3249.3348999999998</v>
      </c>
      <c r="AD339">
        <v>4209.5608000000002</v>
      </c>
      <c r="AE339">
        <v>4563.0739999999996</v>
      </c>
      <c r="AF339">
        <v>5105.8642</v>
      </c>
      <c r="AG339">
        <v>5403.0676000000003</v>
      </c>
      <c r="AH339">
        <v>5653.4679999999998</v>
      </c>
      <c r="AI339">
        <v>5922.9858999999997</v>
      </c>
      <c r="AJ339">
        <v>5931.4049999999997</v>
      </c>
      <c r="AK339">
        <v>6077.6468000000004</v>
      </c>
      <c r="AL339">
        <v>6426.7542000000003</v>
      </c>
      <c r="AM339">
        <v>5363.0756000000001</v>
      </c>
      <c r="AN339">
        <v>5510.3708999999999</v>
      </c>
      <c r="AO339">
        <v>5509.1086999999998</v>
      </c>
      <c r="AP339">
        <v>5275.3311000000003</v>
      </c>
      <c r="AQ339">
        <v>3127.9454000000001</v>
      </c>
      <c r="AR339">
        <v>2165.5962</v>
      </c>
      <c r="AS339">
        <v>1633.5613000000001</v>
      </c>
      <c r="AT339">
        <v>72.761904999999999</v>
      </c>
      <c r="AU339">
        <v>73.730159</v>
      </c>
      <c r="AV339">
        <v>74.634921000000006</v>
      </c>
      <c r="AW339">
        <v>74.444444000000004</v>
      </c>
      <c r="AX339">
        <v>74.841269999999994</v>
      </c>
      <c r="AY339">
        <v>74.571428999999995</v>
      </c>
      <c r="AZ339">
        <v>75.473684000000006</v>
      </c>
      <c r="BA339">
        <v>75.596491</v>
      </c>
      <c r="BB339">
        <v>73.730159</v>
      </c>
      <c r="BC339">
        <v>71.809523999999996</v>
      </c>
      <c r="BD339">
        <v>71.428571000000005</v>
      </c>
      <c r="BE339">
        <v>70.603174999999993</v>
      </c>
      <c r="BF339">
        <v>69.650794000000005</v>
      </c>
      <c r="BG339">
        <v>69.603174999999993</v>
      </c>
      <c r="BH339">
        <v>69.174603000000005</v>
      </c>
      <c r="BI339">
        <v>68.079364999999996</v>
      </c>
      <c r="BJ339">
        <v>68.349205999999995</v>
      </c>
      <c r="BK339">
        <v>68.666667000000004</v>
      </c>
      <c r="BL339">
        <v>68.555555999999996</v>
      </c>
      <c r="BM339">
        <v>69.079364999999996</v>
      </c>
      <c r="BN339">
        <v>69.285713999999999</v>
      </c>
      <c r="BO339">
        <v>70.095237999999995</v>
      </c>
      <c r="BP339">
        <v>71.031745999999998</v>
      </c>
      <c r="BQ339">
        <v>71.793650999999997</v>
      </c>
      <c r="BR339">
        <v>61.813220000000001</v>
      </c>
      <c r="BS339">
        <v>101.21210000000001</v>
      </c>
      <c r="BT339">
        <v>124.6596</v>
      </c>
      <c r="BU339">
        <v>64.94605</v>
      </c>
      <c r="BV339">
        <v>44.195590000000003</v>
      </c>
      <c r="BW339">
        <v>100.1266</v>
      </c>
      <c r="BX339">
        <v>-17.765160000000002</v>
      </c>
      <c r="BY339">
        <v>44.111579999999996</v>
      </c>
      <c r="BZ339">
        <v>-113.79130000000001</v>
      </c>
      <c r="CA339">
        <v>-120.3779</v>
      </c>
      <c r="CB339">
        <v>25.100210000000001</v>
      </c>
      <c r="CC339">
        <v>61.571510000000004</v>
      </c>
      <c r="CD339">
        <v>16.801780000000001</v>
      </c>
      <c r="CE339">
        <v>-135.10759999999999</v>
      </c>
      <c r="CF339">
        <v>-166.5087</v>
      </c>
      <c r="CG339">
        <v>-334.97660000000002</v>
      </c>
      <c r="CH339">
        <v>-623.03909999999996</v>
      </c>
      <c r="CI339">
        <v>695.59230000000002</v>
      </c>
      <c r="CJ339">
        <v>666.91020000000003</v>
      </c>
      <c r="CK339">
        <v>432.11160000000001</v>
      </c>
      <c r="CL339">
        <v>-298.80509999999998</v>
      </c>
      <c r="CM339">
        <v>-20.699190000000002</v>
      </c>
      <c r="CN339">
        <v>-1.7175290000000001</v>
      </c>
      <c r="CO339">
        <v>13.709009999999999</v>
      </c>
      <c r="CP339">
        <v>598.70050000000003</v>
      </c>
      <c r="CQ339">
        <v>628.23069999999996</v>
      </c>
      <c r="CR339">
        <v>548.52120000000002</v>
      </c>
      <c r="CS339">
        <v>419.05669999999998</v>
      </c>
      <c r="CT339">
        <v>356.56330000000003</v>
      </c>
      <c r="CU339">
        <v>479.88080000000002</v>
      </c>
      <c r="CV339">
        <v>410.87220000000002</v>
      </c>
      <c r="CW339">
        <v>534.5222</v>
      </c>
      <c r="CX339">
        <v>749.76880000000006</v>
      </c>
      <c r="CY339">
        <v>911.72559999999999</v>
      </c>
      <c r="CZ339">
        <v>740.24810000000002</v>
      </c>
      <c r="DA339">
        <v>521.9316</v>
      </c>
      <c r="DB339">
        <v>385.2525</v>
      </c>
      <c r="DC339">
        <v>917.73249999999996</v>
      </c>
      <c r="DD339">
        <v>1400.4860000000001</v>
      </c>
      <c r="DE339">
        <v>1878.498</v>
      </c>
      <c r="DF339">
        <v>2488.2620000000002</v>
      </c>
      <c r="DG339">
        <v>2669.0320000000002</v>
      </c>
      <c r="DH339">
        <v>1906.8050000000001</v>
      </c>
      <c r="DI339">
        <v>2400.701</v>
      </c>
      <c r="DJ339">
        <v>1742.145</v>
      </c>
      <c r="DK339">
        <v>345.1902</v>
      </c>
      <c r="DL339">
        <v>96.499690000000001</v>
      </c>
      <c r="DM339">
        <v>232.56720000000001</v>
      </c>
      <c r="DP339">
        <v>65</v>
      </c>
      <c r="DQ339">
        <v>1.3092859999999999</v>
      </c>
      <c r="DR339">
        <v>1.3092857</v>
      </c>
    </row>
    <row r="340" spans="1:122" hidden="1" x14ac:dyDescent="0.3">
      <c r="A340" t="str">
        <f t="shared" si="7"/>
        <v>OtherDR-CBP and ELRP_Elect DA 1-9 Hour ($400)_45154_18-21</v>
      </c>
      <c r="B340" t="s">
        <v>49</v>
      </c>
      <c r="C340" t="s">
        <v>232</v>
      </c>
      <c r="D340" t="s">
        <v>48</v>
      </c>
      <c r="E340" t="s">
        <v>48</v>
      </c>
      <c r="F340" t="s">
        <v>48</v>
      </c>
      <c r="G340" t="s">
        <v>84</v>
      </c>
      <c r="H340" t="s">
        <v>233</v>
      </c>
      <c r="I340" t="s">
        <v>48</v>
      </c>
      <c r="J340" t="s">
        <v>48</v>
      </c>
      <c r="K340" t="s">
        <v>217</v>
      </c>
      <c r="L340" s="21">
        <v>45154</v>
      </c>
      <c r="M340" s="25">
        <v>18</v>
      </c>
      <c r="N340">
        <v>21</v>
      </c>
      <c r="O340">
        <v>65</v>
      </c>
      <c r="P340">
        <v>63</v>
      </c>
      <c r="Q340">
        <v>1</v>
      </c>
      <c r="R340">
        <v>0</v>
      </c>
      <c r="S340">
        <v>0</v>
      </c>
      <c r="T340">
        <v>0</v>
      </c>
      <c r="U340">
        <v>0</v>
      </c>
      <c r="V340">
        <v>1351.3563999999999</v>
      </c>
      <c r="W340">
        <v>1297.2983999999999</v>
      </c>
      <c r="X340">
        <v>1278.9358999999999</v>
      </c>
      <c r="Y340">
        <v>1310.3474000000001</v>
      </c>
      <c r="Z340">
        <v>1412.4540999999999</v>
      </c>
      <c r="AA340">
        <v>1604.8886</v>
      </c>
      <c r="AB340">
        <v>2468.9850000000001</v>
      </c>
      <c r="AC340">
        <v>3511.2705000000001</v>
      </c>
      <c r="AD340">
        <v>4308.8716000000004</v>
      </c>
      <c r="AE340">
        <v>4772.5559999999996</v>
      </c>
      <c r="AF340">
        <v>6058.6850999999997</v>
      </c>
      <c r="AG340">
        <v>5913.9339</v>
      </c>
      <c r="AH340">
        <v>6171.8351000000002</v>
      </c>
      <c r="AI340">
        <v>6306.7124999999996</v>
      </c>
      <c r="AJ340">
        <v>6447.8554999999997</v>
      </c>
      <c r="AK340">
        <v>6630.5736999999999</v>
      </c>
      <c r="AL340">
        <v>6517.3649999999998</v>
      </c>
      <c r="AM340">
        <v>5417.7520000000004</v>
      </c>
      <c r="AN340">
        <v>5799.8747000000003</v>
      </c>
      <c r="AO340">
        <v>5919.4593000000004</v>
      </c>
      <c r="AP340">
        <v>4821.3617000000004</v>
      </c>
      <c r="AQ340">
        <v>3406.1106</v>
      </c>
      <c r="AR340">
        <v>2212.1088</v>
      </c>
      <c r="AS340">
        <v>1650.7899</v>
      </c>
      <c r="AT340">
        <v>75.253968</v>
      </c>
      <c r="AU340">
        <v>77.984127000000001</v>
      </c>
      <c r="AV340">
        <v>78.317459999999997</v>
      </c>
      <c r="AW340">
        <v>78.158730000000006</v>
      </c>
      <c r="AX340">
        <v>78.571428999999995</v>
      </c>
      <c r="AY340">
        <v>77.888889000000006</v>
      </c>
      <c r="AZ340">
        <v>78.031745999999998</v>
      </c>
      <c r="BA340">
        <v>77.666667000000004</v>
      </c>
      <c r="BB340">
        <v>75.269841</v>
      </c>
      <c r="BC340">
        <v>74.190476000000004</v>
      </c>
      <c r="BD340">
        <v>73.031745999999998</v>
      </c>
      <c r="BE340">
        <v>72.817459999999997</v>
      </c>
      <c r="BF340">
        <v>71.793650999999997</v>
      </c>
      <c r="BG340">
        <v>71.122641999999999</v>
      </c>
      <c r="BH340">
        <v>70.518867999999998</v>
      </c>
      <c r="BI340">
        <v>69.730159</v>
      </c>
      <c r="BJ340">
        <v>70.134614999999997</v>
      </c>
      <c r="BK340">
        <v>70.632653000000005</v>
      </c>
      <c r="BL340">
        <v>70.283332999999999</v>
      </c>
      <c r="BM340">
        <v>70.936508000000003</v>
      </c>
      <c r="BN340">
        <v>71.555555999999996</v>
      </c>
      <c r="BO340">
        <v>72.650794000000005</v>
      </c>
      <c r="BP340">
        <v>74.206349000000003</v>
      </c>
      <c r="BQ340">
        <v>75.428571000000005</v>
      </c>
      <c r="BR340">
        <v>50.472050000000003</v>
      </c>
      <c r="BS340">
        <v>88.174760000000006</v>
      </c>
      <c r="BT340">
        <v>132.101</v>
      </c>
      <c r="BU340">
        <v>127.9577</v>
      </c>
      <c r="BV340">
        <v>123.79259999999999</v>
      </c>
      <c r="BW340">
        <v>113.1925</v>
      </c>
      <c r="BX340">
        <v>31.020409999999998</v>
      </c>
      <c r="BY340">
        <v>-83.274069999999995</v>
      </c>
      <c r="BZ340">
        <v>-96.499020000000002</v>
      </c>
      <c r="CA340">
        <v>-90.092299999999994</v>
      </c>
      <c r="CB340">
        <v>-428.44560000000001</v>
      </c>
      <c r="CC340">
        <v>158.1199</v>
      </c>
      <c r="CD340">
        <v>169.8186</v>
      </c>
      <c r="CE340">
        <v>121.7359</v>
      </c>
      <c r="CF340">
        <v>-71.059749999999994</v>
      </c>
      <c r="CG340">
        <v>-341.78449999999998</v>
      </c>
      <c r="CH340">
        <v>-97.690479999999994</v>
      </c>
      <c r="CI340">
        <v>1192.8399999999999</v>
      </c>
      <c r="CJ340">
        <v>862.42010000000005</v>
      </c>
      <c r="CK340">
        <v>368.05360000000002</v>
      </c>
      <c r="CL340">
        <v>390.79669999999999</v>
      </c>
      <c r="CM340">
        <v>-134.9316</v>
      </c>
      <c r="CN340">
        <v>54.454990000000002</v>
      </c>
      <c r="CO340">
        <v>53.050370000000001</v>
      </c>
      <c r="CP340">
        <v>439.17059999999998</v>
      </c>
      <c r="CQ340">
        <v>437.57619999999997</v>
      </c>
      <c r="CR340">
        <v>412.77870000000001</v>
      </c>
      <c r="CS340">
        <v>316.41919999999999</v>
      </c>
      <c r="CT340">
        <v>254.88560000000001</v>
      </c>
      <c r="CU340">
        <v>336.21800000000002</v>
      </c>
      <c r="CV340">
        <v>348.62270000000001</v>
      </c>
      <c r="CW340">
        <v>499.66489999999999</v>
      </c>
      <c r="CX340">
        <v>609.86159999999995</v>
      </c>
      <c r="CY340">
        <v>1116.048</v>
      </c>
      <c r="CZ340">
        <v>842.42840000000001</v>
      </c>
      <c r="DA340">
        <v>719.37239999999997</v>
      </c>
      <c r="DB340">
        <v>421.66989999999998</v>
      </c>
      <c r="DC340">
        <v>991.72850000000005</v>
      </c>
      <c r="DD340">
        <v>1180.8140000000001</v>
      </c>
      <c r="DE340">
        <v>1766.4369999999999</v>
      </c>
      <c r="DF340">
        <v>2217.1410000000001</v>
      </c>
      <c r="DG340">
        <v>2867.3420000000001</v>
      </c>
      <c r="DH340">
        <v>2044.78</v>
      </c>
      <c r="DI340">
        <v>2698.8760000000002</v>
      </c>
      <c r="DJ340">
        <v>1683.808</v>
      </c>
      <c r="DK340">
        <v>329.94540000000001</v>
      </c>
      <c r="DL340">
        <v>93.711110000000005</v>
      </c>
      <c r="DM340">
        <v>219.50970000000001</v>
      </c>
      <c r="DP340">
        <v>65</v>
      </c>
      <c r="DQ340">
        <v>1.3092859999999999</v>
      </c>
      <c r="DR340">
        <v>1.3092857</v>
      </c>
    </row>
    <row r="341" spans="1:122" hidden="1" x14ac:dyDescent="0.3">
      <c r="A341" t="str">
        <f t="shared" si="7"/>
        <v>OtherDR-CBP and ELRP_Elect DA 1-9 Hour ($400)_45166_19-20</v>
      </c>
      <c r="B341" t="s">
        <v>49</v>
      </c>
      <c r="C341" t="s">
        <v>232</v>
      </c>
      <c r="D341" t="s">
        <v>48</v>
      </c>
      <c r="E341" t="s">
        <v>48</v>
      </c>
      <c r="F341" t="s">
        <v>48</v>
      </c>
      <c r="G341" t="s">
        <v>84</v>
      </c>
      <c r="H341" t="s">
        <v>233</v>
      </c>
      <c r="I341" t="s">
        <v>48</v>
      </c>
      <c r="J341" t="s">
        <v>48</v>
      </c>
      <c r="K341" t="s">
        <v>217</v>
      </c>
      <c r="L341" s="21">
        <v>45166</v>
      </c>
      <c r="M341" s="25">
        <v>19</v>
      </c>
      <c r="N341">
        <v>20</v>
      </c>
      <c r="O341">
        <v>65</v>
      </c>
      <c r="P341">
        <v>62</v>
      </c>
      <c r="Q341">
        <v>1</v>
      </c>
      <c r="R341">
        <v>0</v>
      </c>
      <c r="S341">
        <v>0</v>
      </c>
      <c r="T341">
        <v>0</v>
      </c>
      <c r="U341">
        <v>0</v>
      </c>
      <c r="V341">
        <v>1363.8679999999999</v>
      </c>
      <c r="W341">
        <v>1335.5689</v>
      </c>
      <c r="X341">
        <v>1262.1289999999999</v>
      </c>
      <c r="Y341">
        <v>1300.4191000000001</v>
      </c>
      <c r="Z341">
        <v>1489.1655000000001</v>
      </c>
      <c r="AA341">
        <v>1787.3268</v>
      </c>
      <c r="AB341">
        <v>2555.3094000000001</v>
      </c>
      <c r="AC341">
        <v>3400.47</v>
      </c>
      <c r="AD341">
        <v>4437.9825000000001</v>
      </c>
      <c r="AE341">
        <v>4944.0697</v>
      </c>
      <c r="AF341">
        <v>5671.1985999999997</v>
      </c>
      <c r="AG341">
        <v>6122.3795</v>
      </c>
      <c r="AH341">
        <v>6205.3144000000002</v>
      </c>
      <c r="AI341">
        <v>6204.9580999999998</v>
      </c>
      <c r="AJ341">
        <v>6202.4629000000004</v>
      </c>
      <c r="AK341">
        <v>6242.4458999999997</v>
      </c>
      <c r="AL341">
        <v>6288.8819000000003</v>
      </c>
      <c r="AM341">
        <v>6514.0969999999998</v>
      </c>
      <c r="AN341">
        <v>5514.1614</v>
      </c>
      <c r="AO341">
        <v>5545.7085999999999</v>
      </c>
      <c r="AP341">
        <v>5394.5373</v>
      </c>
      <c r="AQ341">
        <v>3289.6374999999998</v>
      </c>
      <c r="AR341">
        <v>2233.7546000000002</v>
      </c>
      <c r="AS341">
        <v>1557.8976</v>
      </c>
      <c r="AT341">
        <v>77.915254000000004</v>
      </c>
      <c r="AU341">
        <v>76.305085000000005</v>
      </c>
      <c r="AV341">
        <v>74.855931999999996</v>
      </c>
      <c r="AW341">
        <v>73.364407</v>
      </c>
      <c r="AX341">
        <v>72.279661000000004</v>
      </c>
      <c r="AY341">
        <v>72.148148000000006</v>
      </c>
      <c r="AZ341">
        <v>73.070175000000006</v>
      </c>
      <c r="BA341">
        <v>72.166667000000004</v>
      </c>
      <c r="BB341">
        <v>73.956140000000005</v>
      </c>
      <c r="BC341">
        <v>74.885964999999999</v>
      </c>
      <c r="BD341">
        <v>76.585105999999996</v>
      </c>
      <c r="BE341">
        <v>78.085105999999996</v>
      </c>
      <c r="BF341">
        <v>77.957447000000002</v>
      </c>
      <c r="BG341">
        <v>77.096153999999999</v>
      </c>
      <c r="BH341">
        <v>77.923077000000006</v>
      </c>
      <c r="BI341">
        <v>79.576922999999994</v>
      </c>
      <c r="BJ341">
        <v>79.375</v>
      </c>
      <c r="BK341">
        <v>78.596773999999996</v>
      </c>
      <c r="BL341">
        <v>79.935484000000002</v>
      </c>
      <c r="BM341">
        <v>80.919354999999996</v>
      </c>
      <c r="BN341">
        <v>80.847458000000003</v>
      </c>
      <c r="BO341">
        <v>80.559321999999995</v>
      </c>
      <c r="BP341">
        <v>81.177965999999998</v>
      </c>
      <c r="BQ341">
        <v>80.906779999999998</v>
      </c>
      <c r="BR341">
        <v>-15.45177</v>
      </c>
      <c r="BS341">
        <v>16.089649999999999</v>
      </c>
      <c r="BT341">
        <v>126.5611</v>
      </c>
      <c r="BU341">
        <v>125.13939999999999</v>
      </c>
      <c r="BV341">
        <v>69.048259999999999</v>
      </c>
      <c r="BW341">
        <v>-26.13862</v>
      </c>
      <c r="BX341">
        <v>-42.573140000000002</v>
      </c>
      <c r="BY341">
        <v>157.221</v>
      </c>
      <c r="BZ341">
        <v>-31.82028</v>
      </c>
      <c r="CA341">
        <v>-141.30189999999999</v>
      </c>
      <c r="CB341">
        <v>18.88147</v>
      </c>
      <c r="CC341">
        <v>-135.17269999999999</v>
      </c>
      <c r="CD341">
        <v>26.63747</v>
      </c>
      <c r="CE341">
        <v>169.49969999999999</v>
      </c>
      <c r="CF341">
        <v>154.41499999999999</v>
      </c>
      <c r="CG341">
        <v>39.297260000000001</v>
      </c>
      <c r="CH341">
        <v>48.614289999999997</v>
      </c>
      <c r="CI341">
        <v>16.460889999999999</v>
      </c>
      <c r="CJ341">
        <v>1034.2729999999999</v>
      </c>
      <c r="CK341">
        <v>688.05849999999998</v>
      </c>
      <c r="CL341">
        <v>-268.95620000000002</v>
      </c>
      <c r="CM341">
        <v>-90.188130000000001</v>
      </c>
      <c r="CN341">
        <v>-17.9482</v>
      </c>
      <c r="CO341">
        <v>98.929010000000005</v>
      </c>
      <c r="CP341">
        <v>567.2432</v>
      </c>
      <c r="CQ341">
        <v>550.61040000000003</v>
      </c>
      <c r="CR341">
        <v>434.94850000000002</v>
      </c>
      <c r="CS341">
        <v>312.6979</v>
      </c>
      <c r="CT341">
        <v>238.17449999999999</v>
      </c>
      <c r="CU341">
        <v>283.83479999999997</v>
      </c>
      <c r="CV341">
        <v>334.50940000000003</v>
      </c>
      <c r="CW341">
        <v>513.7604</v>
      </c>
      <c r="CX341">
        <v>685.31719999999996</v>
      </c>
      <c r="CY341">
        <v>1079.7</v>
      </c>
      <c r="CZ341">
        <v>787.58010000000002</v>
      </c>
      <c r="DA341">
        <v>623.06010000000003</v>
      </c>
      <c r="DB341">
        <v>529.11479999999995</v>
      </c>
      <c r="DC341">
        <v>933.91819999999996</v>
      </c>
      <c r="DD341">
        <v>1200.3910000000001</v>
      </c>
      <c r="DE341">
        <v>1539.453</v>
      </c>
      <c r="DF341">
        <v>1757.0519999999999</v>
      </c>
      <c r="DG341">
        <v>2355.7570000000001</v>
      </c>
      <c r="DH341">
        <v>1801.9090000000001</v>
      </c>
      <c r="DI341">
        <v>3140.6669999999999</v>
      </c>
      <c r="DJ341">
        <v>1958.2460000000001</v>
      </c>
      <c r="DK341">
        <v>536.21280000000002</v>
      </c>
      <c r="DL341">
        <v>131.12729999999999</v>
      </c>
      <c r="DM341">
        <v>272.70150000000001</v>
      </c>
      <c r="DP341">
        <v>65</v>
      </c>
      <c r="DQ341">
        <v>1.3092859999999999</v>
      </c>
      <c r="DR341">
        <v>1.3092857</v>
      </c>
    </row>
    <row r="342" spans="1:122" hidden="1" x14ac:dyDescent="0.3">
      <c r="A342" t="str">
        <f t="shared" si="7"/>
        <v>OtherDR-CBP and ELRP_Elect DA 1-9 Hour ($600)_45153_18-19</v>
      </c>
      <c r="B342" t="s">
        <v>49</v>
      </c>
      <c r="C342" t="s">
        <v>232</v>
      </c>
      <c r="D342" t="s">
        <v>48</v>
      </c>
      <c r="E342" t="s">
        <v>48</v>
      </c>
      <c r="F342" t="s">
        <v>48</v>
      </c>
      <c r="G342" t="s">
        <v>84</v>
      </c>
      <c r="H342" t="s">
        <v>233</v>
      </c>
      <c r="I342" t="s">
        <v>48</v>
      </c>
      <c r="J342" t="s">
        <v>48</v>
      </c>
      <c r="K342" t="s">
        <v>195</v>
      </c>
      <c r="L342" s="21">
        <v>45153</v>
      </c>
      <c r="M342" s="25">
        <v>18</v>
      </c>
      <c r="N342">
        <v>19</v>
      </c>
      <c r="O342">
        <v>31</v>
      </c>
      <c r="P342">
        <v>31</v>
      </c>
      <c r="Q342">
        <v>1</v>
      </c>
      <c r="R342">
        <v>0</v>
      </c>
      <c r="S342">
        <v>0</v>
      </c>
      <c r="T342">
        <v>0</v>
      </c>
      <c r="U342">
        <v>0</v>
      </c>
      <c r="V342">
        <v>1369.48</v>
      </c>
      <c r="W342">
        <v>1306.6849999999999</v>
      </c>
      <c r="X342">
        <v>1327.55</v>
      </c>
      <c r="Y342">
        <v>1328.35</v>
      </c>
      <c r="Z342">
        <v>1417.1949999999999</v>
      </c>
      <c r="AA342">
        <v>1661.2850000000001</v>
      </c>
      <c r="AB342">
        <v>1670.02</v>
      </c>
      <c r="AC342">
        <v>1722.7550000000001</v>
      </c>
      <c r="AD342">
        <v>1835.82</v>
      </c>
      <c r="AE342">
        <v>1978.4349999999999</v>
      </c>
      <c r="AF342">
        <v>2137.7199999999998</v>
      </c>
      <c r="AG342">
        <v>2204.0500000000002</v>
      </c>
      <c r="AH342">
        <v>2248.7049999999999</v>
      </c>
      <c r="AI342">
        <v>2327.335</v>
      </c>
      <c r="AJ342">
        <v>2377.9850000000001</v>
      </c>
      <c r="AK342">
        <v>2402.12</v>
      </c>
      <c r="AL342">
        <v>2424.5749999999998</v>
      </c>
      <c r="AM342">
        <v>2294.605</v>
      </c>
      <c r="AN342">
        <v>2254.0549999999998</v>
      </c>
      <c r="AO342">
        <v>2245.7199999999998</v>
      </c>
      <c r="AP342">
        <v>2067.8150000000001</v>
      </c>
      <c r="AQ342">
        <v>1883.02</v>
      </c>
      <c r="AR342">
        <v>1606.2</v>
      </c>
      <c r="AS342">
        <v>1461.0450000000001</v>
      </c>
      <c r="AT342">
        <v>70.580645000000004</v>
      </c>
      <c r="AU342">
        <v>71.903226000000004</v>
      </c>
      <c r="AV342">
        <v>73.354838999999998</v>
      </c>
      <c r="AW342">
        <v>73.806451999999993</v>
      </c>
      <c r="AX342">
        <v>74.387096999999997</v>
      </c>
      <c r="AY342">
        <v>74.903226000000004</v>
      </c>
      <c r="AZ342">
        <v>75.933333000000005</v>
      </c>
      <c r="BA342">
        <v>76.333332999999996</v>
      </c>
      <c r="BB342">
        <v>75.096773999999996</v>
      </c>
      <c r="BC342">
        <v>73.612903000000003</v>
      </c>
      <c r="BD342">
        <v>73.258065000000002</v>
      </c>
      <c r="BE342">
        <v>72.193548000000007</v>
      </c>
      <c r="BF342">
        <v>70.903226000000004</v>
      </c>
      <c r="BG342">
        <v>70.838710000000006</v>
      </c>
      <c r="BH342">
        <v>70.064515999999998</v>
      </c>
      <c r="BI342">
        <v>68.354838999999998</v>
      </c>
      <c r="BJ342">
        <v>68.483870999999994</v>
      </c>
      <c r="BK342">
        <v>68.354838999999998</v>
      </c>
      <c r="BL342">
        <v>67.806451999999993</v>
      </c>
      <c r="BM342">
        <v>68.064515999999998</v>
      </c>
      <c r="BN342">
        <v>68.096773999999996</v>
      </c>
      <c r="BO342">
        <v>68.354838999999998</v>
      </c>
      <c r="BP342">
        <v>68.935484000000002</v>
      </c>
      <c r="BQ342">
        <v>69.677419</v>
      </c>
      <c r="BR342">
        <v>-18.991340000000001</v>
      </c>
      <c r="BS342">
        <v>-2.5707450000000001</v>
      </c>
      <c r="BT342">
        <v>-33.81991</v>
      </c>
      <c r="BU342">
        <v>-15.428470000000001</v>
      </c>
      <c r="BV342">
        <v>-28.64941</v>
      </c>
      <c r="BW342">
        <v>-13.684659999999999</v>
      </c>
      <c r="BX342">
        <v>-12.291600000000001</v>
      </c>
      <c r="BY342">
        <v>18.241289999999999</v>
      </c>
      <c r="BZ342">
        <v>8.8138489999999994</v>
      </c>
      <c r="CA342">
        <v>20.378530000000001</v>
      </c>
      <c r="CB342">
        <v>12.369960000000001</v>
      </c>
      <c r="CC342">
        <v>14.226380000000001</v>
      </c>
      <c r="CD342">
        <v>10.99494</v>
      </c>
      <c r="CE342">
        <v>-38.246169999999999</v>
      </c>
      <c r="CF342">
        <v>-67.308090000000007</v>
      </c>
      <c r="CG342">
        <v>-44.529580000000003</v>
      </c>
      <c r="CH342">
        <v>-48.276870000000002</v>
      </c>
      <c r="CI342">
        <v>89.490229999999997</v>
      </c>
      <c r="CJ342">
        <v>78.049359999999993</v>
      </c>
      <c r="CK342">
        <v>-37.718719999999998</v>
      </c>
      <c r="CL342">
        <v>10.190149999999999</v>
      </c>
      <c r="CM342">
        <v>-6.4662850000000001</v>
      </c>
      <c r="CN342">
        <v>-3.289717</v>
      </c>
      <c r="CO342">
        <v>6.0266419999999998</v>
      </c>
      <c r="CP342">
        <v>43.717480000000002</v>
      </c>
      <c r="CQ342">
        <v>34.2883</v>
      </c>
      <c r="CR342">
        <v>42.342059999999996</v>
      </c>
      <c r="CS342">
        <v>42.35651</v>
      </c>
      <c r="CT342">
        <v>29.38354</v>
      </c>
      <c r="CU342">
        <v>26.93159</v>
      </c>
      <c r="CV342">
        <v>24.568580000000001</v>
      </c>
      <c r="CW342">
        <v>23.613980000000002</v>
      </c>
      <c r="CX342">
        <v>25.307590000000001</v>
      </c>
      <c r="CY342">
        <v>35.83475</v>
      </c>
      <c r="CZ342">
        <v>34.303159999999998</v>
      </c>
      <c r="DA342">
        <v>20.706669999999999</v>
      </c>
      <c r="DB342">
        <v>19.499610000000001</v>
      </c>
      <c r="DC342">
        <v>30.034549999999999</v>
      </c>
      <c r="DD342">
        <v>62.792119999999997</v>
      </c>
      <c r="DE342">
        <v>72.179850000000002</v>
      </c>
      <c r="DF342">
        <v>71.505979999999994</v>
      </c>
      <c r="DG342">
        <v>57.368369999999999</v>
      </c>
      <c r="DH342">
        <v>64.986419999999995</v>
      </c>
      <c r="DI342">
        <v>65.261349999999993</v>
      </c>
      <c r="DJ342">
        <v>62.525500000000001</v>
      </c>
      <c r="DK342">
        <v>22.186910000000001</v>
      </c>
      <c r="DL342">
        <v>8.0086069999999996</v>
      </c>
      <c r="DM342">
        <v>18.657450000000001</v>
      </c>
      <c r="DP342">
        <v>31</v>
      </c>
      <c r="DQ342">
        <v>0.36080000000000001</v>
      </c>
      <c r="DR342">
        <v>0.36080000000000001</v>
      </c>
    </row>
    <row r="343" spans="1:122" hidden="1" x14ac:dyDescent="0.3">
      <c r="A343" t="str">
        <f t="shared" si="7"/>
        <v>OtherDR-CBP and ELRP_Elect DA 1-9 Hour ($600)_45154_18-21</v>
      </c>
      <c r="B343" t="s">
        <v>49</v>
      </c>
      <c r="C343" t="s">
        <v>232</v>
      </c>
      <c r="D343" t="s">
        <v>48</v>
      </c>
      <c r="E343" t="s">
        <v>48</v>
      </c>
      <c r="F343" t="s">
        <v>48</v>
      </c>
      <c r="G343" t="s">
        <v>84</v>
      </c>
      <c r="H343" t="s">
        <v>233</v>
      </c>
      <c r="I343" t="s">
        <v>48</v>
      </c>
      <c r="J343" t="s">
        <v>48</v>
      </c>
      <c r="K343" t="s">
        <v>195</v>
      </c>
      <c r="L343" s="21">
        <v>45154</v>
      </c>
      <c r="M343" s="25">
        <v>18</v>
      </c>
      <c r="N343">
        <v>21</v>
      </c>
      <c r="O343">
        <v>31</v>
      </c>
      <c r="P343">
        <v>31</v>
      </c>
      <c r="Q343">
        <v>1</v>
      </c>
      <c r="R343">
        <v>0</v>
      </c>
      <c r="S343">
        <v>0</v>
      </c>
      <c r="T343">
        <v>0</v>
      </c>
      <c r="U343">
        <v>0</v>
      </c>
      <c r="V343">
        <v>1380.845</v>
      </c>
      <c r="W343">
        <v>1355.7</v>
      </c>
      <c r="X343">
        <v>1322.32</v>
      </c>
      <c r="Y343">
        <v>1338.26</v>
      </c>
      <c r="Z343">
        <v>1465.655</v>
      </c>
      <c r="AA343">
        <v>1716</v>
      </c>
      <c r="AB343">
        <v>1773.7650000000001</v>
      </c>
      <c r="AC343">
        <v>1887.855</v>
      </c>
      <c r="AD343">
        <v>1940.9449999999999</v>
      </c>
      <c r="AE343">
        <v>2114.88</v>
      </c>
      <c r="AF343">
        <v>2362.5700000000002</v>
      </c>
      <c r="AG343">
        <v>2409.6950000000002</v>
      </c>
      <c r="AH343">
        <v>2412.0050000000001</v>
      </c>
      <c r="AI343">
        <v>2401.37</v>
      </c>
      <c r="AJ343">
        <v>2470.3850000000002</v>
      </c>
      <c r="AK343">
        <v>2503.3249999999998</v>
      </c>
      <c r="AL343">
        <v>2577.3850000000002</v>
      </c>
      <c r="AM343">
        <v>2024.2249999999999</v>
      </c>
      <c r="AN343">
        <v>2108.6999999999998</v>
      </c>
      <c r="AO343">
        <v>2069.5650000000001</v>
      </c>
      <c r="AP343">
        <v>1928.425</v>
      </c>
      <c r="AQ343">
        <v>2102.1</v>
      </c>
      <c r="AR343">
        <v>1676.27</v>
      </c>
      <c r="AS343">
        <v>1509.915</v>
      </c>
      <c r="AT343">
        <v>73.290323000000001</v>
      </c>
      <c r="AU343">
        <v>76.129031999999995</v>
      </c>
      <c r="AV343">
        <v>77</v>
      </c>
      <c r="AW343">
        <v>77.387096999999997</v>
      </c>
      <c r="AX343">
        <v>78.806451999999993</v>
      </c>
      <c r="AY343">
        <v>78.387096999999997</v>
      </c>
      <c r="AZ343">
        <v>78.935484000000002</v>
      </c>
      <c r="BA343">
        <v>79.129031999999995</v>
      </c>
      <c r="BB343">
        <v>76.548387000000005</v>
      </c>
      <c r="BC343">
        <v>75.903226000000004</v>
      </c>
      <c r="BD343">
        <v>74.580645000000004</v>
      </c>
      <c r="BE343">
        <v>74.532257999999999</v>
      </c>
      <c r="BF343">
        <v>73.225806000000006</v>
      </c>
      <c r="BG343">
        <v>72.36</v>
      </c>
      <c r="BH343">
        <v>71.52</v>
      </c>
      <c r="BI343">
        <v>69.967742000000001</v>
      </c>
      <c r="BJ343">
        <v>69.695651999999995</v>
      </c>
      <c r="BK343">
        <v>69.909091000000004</v>
      </c>
      <c r="BL343">
        <v>69.400000000000006</v>
      </c>
      <c r="BM343">
        <v>69.838710000000006</v>
      </c>
      <c r="BN343">
        <v>69.935484000000002</v>
      </c>
      <c r="BO343">
        <v>70.387096999999997</v>
      </c>
      <c r="BP343">
        <v>71.548387000000005</v>
      </c>
      <c r="BQ343">
        <v>72.774193999999994</v>
      </c>
      <c r="BR343">
        <v>35.357619999999997</v>
      </c>
      <c r="BS343">
        <v>8.8119250000000005</v>
      </c>
      <c r="BT343">
        <v>28.175740000000001</v>
      </c>
      <c r="BU343">
        <v>27.99709</v>
      </c>
      <c r="BV343">
        <v>-4.9946960000000002</v>
      </c>
      <c r="BW343">
        <v>12.033099999999999</v>
      </c>
      <c r="BX343">
        <v>-4.1897729999999997</v>
      </c>
      <c r="BY343">
        <v>-31.384219999999999</v>
      </c>
      <c r="BZ343">
        <v>14.12529</v>
      </c>
      <c r="CA343">
        <v>25.094270000000002</v>
      </c>
      <c r="CB343">
        <v>-49.228439999999999</v>
      </c>
      <c r="CC343">
        <v>-34.471069999999997</v>
      </c>
      <c r="CD343">
        <v>20.590199999999999</v>
      </c>
      <c r="CE343">
        <v>60.65549</v>
      </c>
      <c r="CF343">
        <v>13.98466</v>
      </c>
      <c r="CG343">
        <v>26.89068</v>
      </c>
      <c r="CH343">
        <v>-23.695869999999999</v>
      </c>
      <c r="CI343">
        <v>524.07839999999999</v>
      </c>
      <c r="CJ343">
        <v>358.57920000000001</v>
      </c>
      <c r="CK343">
        <v>267.54199999999997</v>
      </c>
      <c r="CL343">
        <v>280.15620000000001</v>
      </c>
      <c r="CM343">
        <v>-87.735600000000005</v>
      </c>
      <c r="CN343">
        <v>34.49288</v>
      </c>
      <c r="CO343">
        <v>52.86777</v>
      </c>
      <c r="CP343">
        <v>54.052930000000003</v>
      </c>
      <c r="CQ343">
        <v>45.950099999999999</v>
      </c>
      <c r="CR343">
        <v>61.131880000000002</v>
      </c>
      <c r="CS343">
        <v>56.183839999999996</v>
      </c>
      <c r="CT343">
        <v>38.942149999999998</v>
      </c>
      <c r="CU343">
        <v>31.0626</v>
      </c>
      <c r="CV343">
        <v>24.372250000000001</v>
      </c>
      <c r="CW343">
        <v>24.939679999999999</v>
      </c>
      <c r="CX343">
        <v>28.638169999999999</v>
      </c>
      <c r="CY343">
        <v>51.95534</v>
      </c>
      <c r="CZ343">
        <v>47.614179999999998</v>
      </c>
      <c r="DA343">
        <v>27.756689999999999</v>
      </c>
      <c r="DB343">
        <v>23.209900000000001</v>
      </c>
      <c r="DC343">
        <v>40.491779999999999</v>
      </c>
      <c r="DD343">
        <v>70.111930000000001</v>
      </c>
      <c r="DE343">
        <v>75.986450000000005</v>
      </c>
      <c r="DF343">
        <v>77.108729999999994</v>
      </c>
      <c r="DG343">
        <v>66.584299999999999</v>
      </c>
      <c r="DH343">
        <v>89.43723</v>
      </c>
      <c r="DI343">
        <v>80.080150000000003</v>
      </c>
      <c r="DJ343">
        <v>77.445610000000002</v>
      </c>
      <c r="DK343">
        <v>24.642690000000002</v>
      </c>
      <c r="DL343">
        <v>9.1389929999999993</v>
      </c>
      <c r="DM343">
        <v>18.10172</v>
      </c>
      <c r="DP343">
        <v>31</v>
      </c>
      <c r="DQ343">
        <v>0.36080000000000001</v>
      </c>
      <c r="DR343">
        <v>0.36080000000000001</v>
      </c>
    </row>
    <row r="344" spans="1:122" hidden="1" x14ac:dyDescent="0.3">
      <c r="A344" t="str">
        <f t="shared" si="7"/>
        <v>OtherDR-CBP and ELRP_Elect DO 1-9 Hour ($400)_45134_20-21</v>
      </c>
      <c r="B344" t="s">
        <v>49</v>
      </c>
      <c r="C344" t="s">
        <v>232</v>
      </c>
      <c r="D344" t="s">
        <v>48</v>
      </c>
      <c r="E344" t="s">
        <v>48</v>
      </c>
      <c r="F344" t="s">
        <v>48</v>
      </c>
      <c r="G344" t="s">
        <v>84</v>
      </c>
      <c r="H344" t="s">
        <v>233</v>
      </c>
      <c r="I344" t="s">
        <v>48</v>
      </c>
      <c r="J344" t="s">
        <v>48</v>
      </c>
      <c r="K344" t="s">
        <v>194</v>
      </c>
      <c r="L344" s="21">
        <v>45134</v>
      </c>
      <c r="M344" s="25">
        <v>20</v>
      </c>
      <c r="N344">
        <v>21</v>
      </c>
      <c r="O344">
        <v>51</v>
      </c>
      <c r="P344">
        <v>51</v>
      </c>
      <c r="Q344">
        <v>1</v>
      </c>
      <c r="R344">
        <v>0</v>
      </c>
      <c r="S344">
        <v>0</v>
      </c>
      <c r="T344">
        <v>0</v>
      </c>
      <c r="U344">
        <v>0</v>
      </c>
      <c r="V344">
        <v>5631.32</v>
      </c>
      <c r="W344">
        <v>5356.18</v>
      </c>
      <c r="X344">
        <v>5155.3599999999997</v>
      </c>
      <c r="Y344">
        <v>5336.42</v>
      </c>
      <c r="Z344">
        <v>5549.58</v>
      </c>
      <c r="AA344">
        <v>5695.7</v>
      </c>
      <c r="AB344">
        <v>5926.04</v>
      </c>
      <c r="AC344">
        <v>5902.48</v>
      </c>
      <c r="AD344">
        <v>6489.92</v>
      </c>
      <c r="AE344">
        <v>6723.48</v>
      </c>
      <c r="AF344">
        <v>7315.24</v>
      </c>
      <c r="AG344">
        <v>7879.82</v>
      </c>
      <c r="AH344">
        <v>8158.3</v>
      </c>
      <c r="AI344">
        <v>8131.56</v>
      </c>
      <c r="AJ344">
        <v>8127.38</v>
      </c>
      <c r="AK344">
        <v>8116.58</v>
      </c>
      <c r="AL344">
        <v>8662.58</v>
      </c>
      <c r="AM344">
        <v>8936.64</v>
      </c>
      <c r="AN344">
        <v>8934.3799999999992</v>
      </c>
      <c r="AO344">
        <v>7438.08</v>
      </c>
      <c r="AP344">
        <v>7575.96</v>
      </c>
      <c r="AQ344">
        <v>8342.44</v>
      </c>
      <c r="AR344">
        <v>6483.34</v>
      </c>
      <c r="AS344">
        <v>5834.58</v>
      </c>
      <c r="AT344">
        <v>75.583332999999996</v>
      </c>
      <c r="AU344">
        <v>75.901961</v>
      </c>
      <c r="AV344">
        <v>76.352941000000001</v>
      </c>
      <c r="AW344">
        <v>77.117647000000005</v>
      </c>
      <c r="AX344">
        <v>75.941175999999999</v>
      </c>
      <c r="AY344">
        <v>74.470588000000006</v>
      </c>
      <c r="AZ344">
        <v>72.960784000000004</v>
      </c>
      <c r="BA344">
        <v>72.529411999999994</v>
      </c>
      <c r="BB344">
        <v>72.431372999999994</v>
      </c>
      <c r="BC344">
        <v>72.019608000000005</v>
      </c>
      <c r="BD344">
        <v>71.431372999999994</v>
      </c>
      <c r="BE344">
        <v>71.862745000000004</v>
      </c>
      <c r="BF344">
        <v>71.431372999999994</v>
      </c>
      <c r="BG344">
        <v>72.098039</v>
      </c>
      <c r="BH344">
        <v>71.431372999999994</v>
      </c>
      <c r="BI344">
        <v>71.666667000000004</v>
      </c>
      <c r="BJ344">
        <v>71.313725000000005</v>
      </c>
      <c r="BK344">
        <v>71.490195999999997</v>
      </c>
      <c r="BL344">
        <v>72.529411999999994</v>
      </c>
      <c r="BM344">
        <v>73.029411999999994</v>
      </c>
      <c r="BN344">
        <v>73.352941000000001</v>
      </c>
      <c r="BO344">
        <v>72.980391999999995</v>
      </c>
      <c r="BP344">
        <v>73.104167000000004</v>
      </c>
      <c r="BQ344">
        <v>73.791667000000004</v>
      </c>
      <c r="BR344">
        <v>-96.289109999999994</v>
      </c>
      <c r="BS344">
        <v>-89.340999999999994</v>
      </c>
      <c r="BT344">
        <v>-28.77449</v>
      </c>
      <c r="BU344">
        <v>1.054233</v>
      </c>
      <c r="BV344">
        <v>4.7595539999999996</v>
      </c>
      <c r="BW344">
        <v>-82.045919999999995</v>
      </c>
      <c r="BX344">
        <v>-102.4027</v>
      </c>
      <c r="BY344">
        <v>-122.3526</v>
      </c>
      <c r="BZ344">
        <v>47.342669999999998</v>
      </c>
      <c r="CA344">
        <v>210.62559999999999</v>
      </c>
      <c r="CB344">
        <v>-80.636030000000005</v>
      </c>
      <c r="CC344">
        <v>-94.296419999999998</v>
      </c>
      <c r="CD344">
        <v>-19.287019999999998</v>
      </c>
      <c r="CE344">
        <v>160.3117</v>
      </c>
      <c r="CF344">
        <v>200.6884</v>
      </c>
      <c r="CG344">
        <v>252.77629999999999</v>
      </c>
      <c r="CH344">
        <v>-12.32169</v>
      </c>
      <c r="CI344">
        <v>13.26817</v>
      </c>
      <c r="CJ344">
        <v>202.41319999999999</v>
      </c>
      <c r="CK344">
        <v>1826.191</v>
      </c>
      <c r="CL344">
        <v>1481.6969999999999</v>
      </c>
      <c r="CM344">
        <v>168.96629999999999</v>
      </c>
      <c r="CN344">
        <v>-127.8698</v>
      </c>
      <c r="CO344">
        <v>-43.941809999999997</v>
      </c>
      <c r="CP344">
        <v>2027.3240000000001</v>
      </c>
      <c r="CQ344">
        <v>1454.5609999999999</v>
      </c>
      <c r="CR344">
        <v>1126.432</v>
      </c>
      <c r="CS344">
        <v>893.89649999999995</v>
      </c>
      <c r="CT344">
        <v>805.96939999999995</v>
      </c>
      <c r="CU344">
        <v>1036.922</v>
      </c>
      <c r="CV344">
        <v>1286.8040000000001</v>
      </c>
      <c r="CW344">
        <v>2069.3110000000001</v>
      </c>
      <c r="CX344">
        <v>2578.6619999999998</v>
      </c>
      <c r="CY344">
        <v>1912.712</v>
      </c>
      <c r="CZ344">
        <v>2386.855</v>
      </c>
      <c r="DA344">
        <v>1374.61</v>
      </c>
      <c r="DB344">
        <v>821.31590000000006</v>
      </c>
      <c r="DC344">
        <v>2506.3580000000002</v>
      </c>
      <c r="DD344">
        <v>2822.8969999999999</v>
      </c>
      <c r="DE344">
        <v>2516.5430000000001</v>
      </c>
      <c r="DF344">
        <v>4920.232</v>
      </c>
      <c r="DG344">
        <v>4463.7669999999998</v>
      </c>
      <c r="DH344">
        <v>3360.857</v>
      </c>
      <c r="DI344">
        <v>2474.4450000000002</v>
      </c>
      <c r="DJ344">
        <v>2580.6979999999999</v>
      </c>
      <c r="DK344">
        <v>855.96640000000002</v>
      </c>
      <c r="DL344">
        <v>305.69869999999997</v>
      </c>
      <c r="DM344">
        <v>463.91370000000001</v>
      </c>
      <c r="DP344">
        <v>51</v>
      </c>
      <c r="DQ344">
        <v>1.8049999999999999</v>
      </c>
      <c r="DR344">
        <v>1.8049999999999999</v>
      </c>
    </row>
    <row r="345" spans="1:122" hidden="1" x14ac:dyDescent="0.3">
      <c r="A345" t="str">
        <f t="shared" si="7"/>
        <v>OtherDR-CBP and ELRP_Elect DO 1-9 Hour ($400)_45135_20-21</v>
      </c>
      <c r="B345" t="s">
        <v>49</v>
      </c>
      <c r="C345" t="s">
        <v>232</v>
      </c>
      <c r="D345" t="s">
        <v>48</v>
      </c>
      <c r="E345" t="s">
        <v>48</v>
      </c>
      <c r="F345" t="s">
        <v>48</v>
      </c>
      <c r="G345" t="s">
        <v>84</v>
      </c>
      <c r="H345" t="s">
        <v>233</v>
      </c>
      <c r="I345" t="s">
        <v>48</v>
      </c>
      <c r="J345" t="s">
        <v>48</v>
      </c>
      <c r="K345" t="s">
        <v>194</v>
      </c>
      <c r="L345" s="21">
        <v>45135</v>
      </c>
      <c r="M345" s="25">
        <v>20</v>
      </c>
      <c r="N345">
        <v>21</v>
      </c>
      <c r="O345">
        <v>51</v>
      </c>
      <c r="P345">
        <v>51</v>
      </c>
      <c r="Q345">
        <v>1</v>
      </c>
      <c r="R345">
        <v>0</v>
      </c>
      <c r="S345">
        <v>0</v>
      </c>
      <c r="T345">
        <v>0</v>
      </c>
      <c r="U345">
        <v>0</v>
      </c>
      <c r="V345">
        <v>5367.72</v>
      </c>
      <c r="W345">
        <v>5144.2</v>
      </c>
      <c r="X345">
        <v>5018.72</v>
      </c>
      <c r="Y345">
        <v>5239.4799999999996</v>
      </c>
      <c r="Z345">
        <v>5409</v>
      </c>
      <c r="AA345">
        <v>5568.8</v>
      </c>
      <c r="AB345">
        <v>6002.66</v>
      </c>
      <c r="AC345">
        <v>5928.62</v>
      </c>
      <c r="AD345">
        <v>6658.46</v>
      </c>
      <c r="AE345">
        <v>6539.5</v>
      </c>
      <c r="AF345">
        <v>6942.86</v>
      </c>
      <c r="AG345">
        <v>7216.58</v>
      </c>
      <c r="AH345">
        <v>7299.96</v>
      </c>
      <c r="AI345">
        <v>7339.2</v>
      </c>
      <c r="AJ345">
        <v>7402.34</v>
      </c>
      <c r="AK345">
        <v>7427.1</v>
      </c>
      <c r="AL345">
        <v>8017.76</v>
      </c>
      <c r="AM345">
        <v>8455.7000000000007</v>
      </c>
      <c r="AN345">
        <v>8877.4599999999991</v>
      </c>
      <c r="AO345">
        <v>7503.58</v>
      </c>
      <c r="AP345">
        <v>7562.82</v>
      </c>
      <c r="AQ345">
        <v>8049.34</v>
      </c>
      <c r="AR345">
        <v>6162.76</v>
      </c>
      <c r="AS345">
        <v>5571.76</v>
      </c>
      <c r="AT345">
        <v>72.892156999999997</v>
      </c>
      <c r="AU345">
        <v>73.911765000000003</v>
      </c>
      <c r="AV345">
        <v>74.274510000000006</v>
      </c>
      <c r="AW345">
        <v>73.313725000000005</v>
      </c>
      <c r="AX345">
        <v>72.66</v>
      </c>
      <c r="AY345">
        <v>71.739999999999995</v>
      </c>
      <c r="AZ345">
        <v>71.34</v>
      </c>
      <c r="BA345">
        <v>71.627450999999994</v>
      </c>
      <c r="BB345">
        <v>72.470588000000006</v>
      </c>
      <c r="BC345">
        <v>72.470588000000006</v>
      </c>
      <c r="BD345">
        <v>71.882352999999995</v>
      </c>
      <c r="BE345">
        <v>71.529411999999994</v>
      </c>
      <c r="BF345">
        <v>70.411765000000003</v>
      </c>
      <c r="BG345">
        <v>69.411765000000003</v>
      </c>
      <c r="BH345">
        <v>69.019608000000005</v>
      </c>
      <c r="BI345">
        <v>69.588234999999997</v>
      </c>
      <c r="BJ345">
        <v>69.401961</v>
      </c>
      <c r="BK345">
        <v>70.215686000000005</v>
      </c>
      <c r="BL345">
        <v>70.901961</v>
      </c>
      <c r="BM345">
        <v>71.098039</v>
      </c>
      <c r="BN345">
        <v>70.980391999999995</v>
      </c>
      <c r="BO345">
        <v>70.294117999999997</v>
      </c>
      <c r="BP345">
        <v>70.882352999999995</v>
      </c>
      <c r="BQ345">
        <v>71.509804000000003</v>
      </c>
      <c r="BR345">
        <v>-96.28913</v>
      </c>
      <c r="BS345">
        <v>-89.340999999999994</v>
      </c>
      <c r="BT345">
        <v>-28.77449</v>
      </c>
      <c r="BU345">
        <v>1.054238</v>
      </c>
      <c r="BV345">
        <v>4.7595549999999998</v>
      </c>
      <c r="BW345">
        <v>-82.04598</v>
      </c>
      <c r="BX345">
        <v>-102.40260000000001</v>
      </c>
      <c r="BY345">
        <v>-122.3527</v>
      </c>
      <c r="BZ345">
        <v>47.342579999999998</v>
      </c>
      <c r="CA345">
        <v>210.62549999999999</v>
      </c>
      <c r="CB345">
        <v>-80.636150000000001</v>
      </c>
      <c r="CC345">
        <v>-94.296360000000007</v>
      </c>
      <c r="CD345">
        <v>-19.286950000000001</v>
      </c>
      <c r="CE345">
        <v>160.31180000000001</v>
      </c>
      <c r="CF345">
        <v>200.6883</v>
      </c>
      <c r="CG345">
        <v>252.77619999999999</v>
      </c>
      <c r="CH345">
        <v>-12.321719999999999</v>
      </c>
      <c r="CI345">
        <v>13.26816</v>
      </c>
      <c r="CJ345">
        <v>202.41319999999999</v>
      </c>
      <c r="CK345">
        <v>1826.191</v>
      </c>
      <c r="CL345">
        <v>1481.6969999999999</v>
      </c>
      <c r="CM345">
        <v>168.96629999999999</v>
      </c>
      <c r="CN345">
        <v>-127.86969999999999</v>
      </c>
      <c r="CO345">
        <v>-43.941899999999997</v>
      </c>
      <c r="CP345">
        <v>1956.944</v>
      </c>
      <c r="CQ345">
        <v>1366.662</v>
      </c>
      <c r="CR345">
        <v>1062.242</v>
      </c>
      <c r="CS345">
        <v>843.2405</v>
      </c>
      <c r="CT345">
        <v>787.10580000000004</v>
      </c>
      <c r="CU345">
        <v>1029.577</v>
      </c>
      <c r="CV345">
        <v>1273.921</v>
      </c>
      <c r="CW345">
        <v>1995.5889999999999</v>
      </c>
      <c r="CX345">
        <v>2545.922</v>
      </c>
      <c r="CY345">
        <v>1948.3209999999999</v>
      </c>
      <c r="CZ345">
        <v>2199.154</v>
      </c>
      <c r="DA345">
        <v>1311.7760000000001</v>
      </c>
      <c r="DB345">
        <v>767.79449999999997</v>
      </c>
      <c r="DC345">
        <v>2411.7289999999998</v>
      </c>
      <c r="DD345">
        <v>2443.59</v>
      </c>
      <c r="DE345">
        <v>2539.873</v>
      </c>
      <c r="DF345">
        <v>5082.2060000000001</v>
      </c>
      <c r="DG345">
        <v>4273.2709999999997</v>
      </c>
      <c r="DH345">
        <v>3128.96</v>
      </c>
      <c r="DI345">
        <v>2290.1390000000001</v>
      </c>
      <c r="DJ345">
        <v>2712.6129999999998</v>
      </c>
      <c r="DK345">
        <v>797.78340000000003</v>
      </c>
      <c r="DL345">
        <v>294.67720000000003</v>
      </c>
      <c r="DM345">
        <v>434.9692</v>
      </c>
      <c r="DP345">
        <v>51</v>
      </c>
      <c r="DQ345">
        <v>1.8049999999999999</v>
      </c>
      <c r="DR345">
        <v>1.8049999999999999</v>
      </c>
    </row>
    <row r="346" spans="1:122" hidden="1" x14ac:dyDescent="0.3">
      <c r="A346" t="str">
        <f t="shared" si="7"/>
        <v>OtherDR-CBP and ELRP_Elect DO 1-9 Hour ($400)_45153_19-21</v>
      </c>
      <c r="B346" t="s">
        <v>49</v>
      </c>
      <c r="C346" t="s">
        <v>232</v>
      </c>
      <c r="D346" t="s">
        <v>48</v>
      </c>
      <c r="E346" t="s">
        <v>48</v>
      </c>
      <c r="F346" t="s">
        <v>48</v>
      </c>
      <c r="G346" t="s">
        <v>84</v>
      </c>
      <c r="H346" t="s">
        <v>233</v>
      </c>
      <c r="I346" t="s">
        <v>48</v>
      </c>
      <c r="J346" t="s">
        <v>48</v>
      </c>
      <c r="K346" t="s">
        <v>194</v>
      </c>
      <c r="L346" s="21">
        <v>45153</v>
      </c>
      <c r="M346" s="25">
        <v>19</v>
      </c>
      <c r="N346">
        <v>21</v>
      </c>
      <c r="O346">
        <v>51</v>
      </c>
      <c r="P346">
        <v>51</v>
      </c>
      <c r="Q346">
        <v>1</v>
      </c>
      <c r="R346">
        <v>0</v>
      </c>
      <c r="S346">
        <v>0</v>
      </c>
      <c r="T346">
        <v>0</v>
      </c>
      <c r="U346">
        <v>0</v>
      </c>
      <c r="V346">
        <v>5247.24</v>
      </c>
      <c r="W346">
        <v>5138.3999999999996</v>
      </c>
      <c r="X346">
        <v>5023.7</v>
      </c>
      <c r="Y346">
        <v>5246.98</v>
      </c>
      <c r="Z346">
        <v>5416.42</v>
      </c>
      <c r="AA346">
        <v>5587.3</v>
      </c>
      <c r="AB346">
        <v>6003.72</v>
      </c>
      <c r="AC346">
        <v>5929.42</v>
      </c>
      <c r="AD346">
        <v>6560.76</v>
      </c>
      <c r="AE346">
        <v>6646.64</v>
      </c>
      <c r="AF346">
        <v>6937.96</v>
      </c>
      <c r="AG346">
        <v>7273.2</v>
      </c>
      <c r="AH346">
        <v>7608.86</v>
      </c>
      <c r="AI346">
        <v>7984.46</v>
      </c>
      <c r="AJ346">
        <v>8110.82</v>
      </c>
      <c r="AK346">
        <v>8355.7000000000007</v>
      </c>
      <c r="AL346">
        <v>8913.26</v>
      </c>
      <c r="AM346">
        <v>8868.9</v>
      </c>
      <c r="AN346">
        <v>7552.82</v>
      </c>
      <c r="AO346">
        <v>7907.5</v>
      </c>
      <c r="AP346">
        <v>7950.66</v>
      </c>
      <c r="AQ346">
        <v>8528.18</v>
      </c>
      <c r="AR346">
        <v>6765.1</v>
      </c>
      <c r="AS346">
        <v>6147.22</v>
      </c>
      <c r="AT346">
        <v>72.196078</v>
      </c>
      <c r="AU346">
        <v>73.392156999999997</v>
      </c>
      <c r="AV346">
        <v>74.686274999999995</v>
      </c>
      <c r="AW346">
        <v>74.666667000000004</v>
      </c>
      <c r="AX346">
        <v>75.215686000000005</v>
      </c>
      <c r="AY346">
        <v>75.078430999999995</v>
      </c>
      <c r="AZ346">
        <v>75.48</v>
      </c>
      <c r="BA346">
        <v>75.92</v>
      </c>
      <c r="BB346">
        <v>74.725489999999994</v>
      </c>
      <c r="BC346">
        <v>72.666667000000004</v>
      </c>
      <c r="BD346">
        <v>72.470588000000006</v>
      </c>
      <c r="BE346">
        <v>71.392156999999997</v>
      </c>
      <c r="BF346">
        <v>70.431372999999994</v>
      </c>
      <c r="BG346">
        <v>70.352941000000001</v>
      </c>
      <c r="BH346">
        <v>69.588234999999997</v>
      </c>
      <c r="BI346">
        <v>68.235293999999996</v>
      </c>
      <c r="BJ346">
        <v>68.176471000000006</v>
      </c>
      <c r="BK346">
        <v>68.176471000000006</v>
      </c>
      <c r="BL346">
        <v>67.823528999999994</v>
      </c>
      <c r="BM346">
        <v>68.333332999999996</v>
      </c>
      <c r="BN346">
        <v>68.549019999999999</v>
      </c>
      <c r="BO346">
        <v>69.392156999999997</v>
      </c>
      <c r="BP346">
        <v>70.274510000000006</v>
      </c>
      <c r="BQ346">
        <v>71.352941000000001</v>
      </c>
      <c r="BR346">
        <v>158.66149999999999</v>
      </c>
      <c r="BS346">
        <v>99.804720000000003</v>
      </c>
      <c r="BT346">
        <v>90.890889999999999</v>
      </c>
      <c r="BU346">
        <v>81.86018</v>
      </c>
      <c r="BV346">
        <v>67.847430000000003</v>
      </c>
      <c r="BW346">
        <v>-21.456969999999998</v>
      </c>
      <c r="BX346">
        <v>-42.247039999999998</v>
      </c>
      <c r="BY346">
        <v>11.66446</v>
      </c>
      <c r="BZ346">
        <v>-32.192079999999997</v>
      </c>
      <c r="CA346">
        <v>-3.9884249999999999</v>
      </c>
      <c r="CB346">
        <v>-37.95129</v>
      </c>
      <c r="CC346">
        <v>80.691119999999998</v>
      </c>
      <c r="CD346">
        <v>34.809780000000003</v>
      </c>
      <c r="CE346">
        <v>-102.14449999999999</v>
      </c>
      <c r="CF346">
        <v>-90.26952</v>
      </c>
      <c r="CG346">
        <v>-94.80659</v>
      </c>
      <c r="CH346">
        <v>-306.6542</v>
      </c>
      <c r="CI346">
        <v>145.6129</v>
      </c>
      <c r="CJ346">
        <v>1866.8430000000001</v>
      </c>
      <c r="CK346">
        <v>1658.383</v>
      </c>
      <c r="CL346">
        <v>1340.8219999999999</v>
      </c>
      <c r="CM346">
        <v>144.64580000000001</v>
      </c>
      <c r="CN346">
        <v>-119.1143</v>
      </c>
      <c r="CO346">
        <v>-45.257420000000003</v>
      </c>
      <c r="CP346">
        <v>354.61869999999999</v>
      </c>
      <c r="CQ346">
        <v>332.80579999999998</v>
      </c>
      <c r="CR346">
        <v>293.31040000000002</v>
      </c>
      <c r="CS346">
        <v>236.57980000000001</v>
      </c>
      <c r="CT346">
        <v>205.4949</v>
      </c>
      <c r="CU346">
        <v>152.24010000000001</v>
      </c>
      <c r="CV346">
        <v>227.43190000000001</v>
      </c>
      <c r="CW346">
        <v>398.07569999999998</v>
      </c>
      <c r="CX346">
        <v>412.54230000000001</v>
      </c>
      <c r="CY346">
        <v>569.33780000000002</v>
      </c>
      <c r="CZ346">
        <v>339.36219999999997</v>
      </c>
      <c r="DA346">
        <v>195.52869999999999</v>
      </c>
      <c r="DB346">
        <v>200.48570000000001</v>
      </c>
      <c r="DC346">
        <v>292.95740000000001</v>
      </c>
      <c r="DD346">
        <v>595.63210000000004</v>
      </c>
      <c r="DE346">
        <v>1434.85</v>
      </c>
      <c r="DF346">
        <v>1668.914</v>
      </c>
      <c r="DG346">
        <v>1192.171</v>
      </c>
      <c r="DH346">
        <v>749.01490000000001</v>
      </c>
      <c r="DI346">
        <v>661.12980000000005</v>
      </c>
      <c r="DJ346">
        <v>539.26750000000004</v>
      </c>
      <c r="DK346">
        <v>225.47790000000001</v>
      </c>
      <c r="DL346">
        <v>85.128349999999998</v>
      </c>
      <c r="DM346">
        <v>132.39930000000001</v>
      </c>
      <c r="DP346">
        <v>51</v>
      </c>
      <c r="DQ346">
        <v>1.8049999999999999</v>
      </c>
      <c r="DR346">
        <v>1.8049999999999999</v>
      </c>
    </row>
    <row r="347" spans="1:122" hidden="1" x14ac:dyDescent="0.3">
      <c r="A347" t="str">
        <f t="shared" si="7"/>
        <v>OtherDR-CBP and ELRP_Elect DO 1-9 Hour ($400)_45154_18-21</v>
      </c>
      <c r="B347" t="s">
        <v>49</v>
      </c>
      <c r="C347" t="s">
        <v>232</v>
      </c>
      <c r="D347" t="s">
        <v>48</v>
      </c>
      <c r="E347" t="s">
        <v>48</v>
      </c>
      <c r="F347" t="s">
        <v>48</v>
      </c>
      <c r="G347" t="s">
        <v>84</v>
      </c>
      <c r="H347" t="s">
        <v>233</v>
      </c>
      <c r="I347" t="s">
        <v>48</v>
      </c>
      <c r="J347" t="s">
        <v>48</v>
      </c>
      <c r="K347" t="s">
        <v>194</v>
      </c>
      <c r="L347" s="21">
        <v>45154</v>
      </c>
      <c r="M347" s="25">
        <v>18</v>
      </c>
      <c r="N347">
        <v>21</v>
      </c>
      <c r="O347">
        <v>51</v>
      </c>
      <c r="P347">
        <v>51</v>
      </c>
      <c r="Q347">
        <v>1</v>
      </c>
      <c r="R347">
        <v>0</v>
      </c>
      <c r="S347">
        <v>0</v>
      </c>
      <c r="T347">
        <v>0</v>
      </c>
      <c r="U347">
        <v>0</v>
      </c>
      <c r="V347">
        <v>5742.02</v>
      </c>
      <c r="W347">
        <v>5392</v>
      </c>
      <c r="X347">
        <v>5223.3</v>
      </c>
      <c r="Y347">
        <v>5522.78</v>
      </c>
      <c r="Z347">
        <v>5742.12</v>
      </c>
      <c r="AA347">
        <v>5768.6</v>
      </c>
      <c r="AB347">
        <v>6193.28</v>
      </c>
      <c r="AC347">
        <v>6030.76</v>
      </c>
      <c r="AD347">
        <v>6578.1</v>
      </c>
      <c r="AE347">
        <v>6994.28</v>
      </c>
      <c r="AF347">
        <v>7458.1</v>
      </c>
      <c r="AG347">
        <v>7895.4</v>
      </c>
      <c r="AH347">
        <v>8151.94</v>
      </c>
      <c r="AI347">
        <v>8392.2000000000007</v>
      </c>
      <c r="AJ347">
        <v>8506.6200000000008</v>
      </c>
      <c r="AK347">
        <v>9012.8799999999992</v>
      </c>
      <c r="AL347">
        <v>9092.58</v>
      </c>
      <c r="AM347">
        <v>7470.06</v>
      </c>
      <c r="AN347">
        <v>7915.88</v>
      </c>
      <c r="AO347">
        <v>8390.4</v>
      </c>
      <c r="AP347">
        <v>8138.96</v>
      </c>
      <c r="AQ347">
        <v>8661.14</v>
      </c>
      <c r="AR347">
        <v>6882.9</v>
      </c>
      <c r="AS347">
        <v>6172.78</v>
      </c>
      <c r="AT347">
        <v>74.852941000000001</v>
      </c>
      <c r="AU347">
        <v>77.696078</v>
      </c>
      <c r="AV347">
        <v>78.431372999999994</v>
      </c>
      <c r="AW347">
        <v>78.372549000000006</v>
      </c>
      <c r="AX347">
        <v>79.078430999999995</v>
      </c>
      <c r="AY347">
        <v>78.705882000000003</v>
      </c>
      <c r="AZ347">
        <v>79.372549000000006</v>
      </c>
      <c r="BA347">
        <v>78.862745000000004</v>
      </c>
      <c r="BB347">
        <v>76.372549000000006</v>
      </c>
      <c r="BC347">
        <v>75.254902000000001</v>
      </c>
      <c r="BD347">
        <v>73.862745000000004</v>
      </c>
      <c r="BE347">
        <v>73.568627000000006</v>
      </c>
      <c r="BF347">
        <v>72.705882000000003</v>
      </c>
      <c r="BG347">
        <v>72.25</v>
      </c>
      <c r="BH347">
        <v>71.202381000000003</v>
      </c>
      <c r="BI347">
        <v>69.862745000000004</v>
      </c>
      <c r="BJ347">
        <v>69.261904999999999</v>
      </c>
      <c r="BK347">
        <v>69.368420999999998</v>
      </c>
      <c r="BL347">
        <v>69.276595999999998</v>
      </c>
      <c r="BM347">
        <v>70.058824000000001</v>
      </c>
      <c r="BN347">
        <v>70.686274999999995</v>
      </c>
      <c r="BO347">
        <v>71.960784000000004</v>
      </c>
      <c r="BP347">
        <v>73.294117999999997</v>
      </c>
      <c r="BQ347">
        <v>74.803922</v>
      </c>
      <c r="BR347">
        <v>-125.0022</v>
      </c>
      <c r="BS347">
        <v>52.220329999999997</v>
      </c>
      <c r="BT347">
        <v>82.234120000000004</v>
      </c>
      <c r="BU347">
        <v>-15.35384</v>
      </c>
      <c r="BV347">
        <v>-47.583710000000004</v>
      </c>
      <c r="BW347">
        <v>12.06371</v>
      </c>
      <c r="BX347">
        <v>-24.654060000000001</v>
      </c>
      <c r="BY347">
        <v>18.89866</v>
      </c>
      <c r="BZ347">
        <v>129.4256</v>
      </c>
      <c r="CA347">
        <v>-33.837519999999998</v>
      </c>
      <c r="CB347">
        <v>-71.225430000000003</v>
      </c>
      <c r="CC347">
        <v>43.010179999999998</v>
      </c>
      <c r="CD347">
        <v>41.330249999999999</v>
      </c>
      <c r="CE347">
        <v>3.3045689999999999</v>
      </c>
      <c r="CF347">
        <v>23.37257</v>
      </c>
      <c r="CG347">
        <v>-265.85199999999998</v>
      </c>
      <c r="CH347">
        <v>-18.498449999999998</v>
      </c>
      <c r="CI347">
        <v>2024.9359999999999</v>
      </c>
      <c r="CJ347">
        <v>1929.2429999999999</v>
      </c>
      <c r="CK347">
        <v>1551.319</v>
      </c>
      <c r="CL347">
        <v>1475.491</v>
      </c>
      <c r="CM347">
        <v>231.4787</v>
      </c>
      <c r="CN347">
        <v>-170.8518</v>
      </c>
      <c r="CO347">
        <v>-59.00403</v>
      </c>
      <c r="CP347">
        <v>386.6902</v>
      </c>
      <c r="CQ347">
        <v>397.22160000000002</v>
      </c>
      <c r="CR347">
        <v>298.7226</v>
      </c>
      <c r="CS347">
        <v>233.55260000000001</v>
      </c>
      <c r="CT347">
        <v>208.2903</v>
      </c>
      <c r="CU347">
        <v>156.54079999999999</v>
      </c>
      <c r="CV347">
        <v>220.52770000000001</v>
      </c>
      <c r="CW347">
        <v>393.3177</v>
      </c>
      <c r="CX347">
        <v>391.6053</v>
      </c>
      <c r="CY347">
        <v>848.88760000000002</v>
      </c>
      <c r="CZ347">
        <v>546.72069999999997</v>
      </c>
      <c r="DA347">
        <v>571.06449999999995</v>
      </c>
      <c r="DB347">
        <v>201.22919999999999</v>
      </c>
      <c r="DC347">
        <v>271.44760000000002</v>
      </c>
      <c r="DD347">
        <v>557.09559999999999</v>
      </c>
      <c r="DE347">
        <v>1477.5840000000001</v>
      </c>
      <c r="DF347">
        <v>1652.807</v>
      </c>
      <c r="DG347">
        <v>1166.2239999999999</v>
      </c>
      <c r="DH347">
        <v>778.28250000000003</v>
      </c>
      <c r="DI347">
        <v>704.38279999999997</v>
      </c>
      <c r="DJ347">
        <v>544.96979999999996</v>
      </c>
      <c r="DK347">
        <v>282.3947</v>
      </c>
      <c r="DL347">
        <v>92.511979999999994</v>
      </c>
      <c r="DM347">
        <v>139.88409999999999</v>
      </c>
      <c r="DP347">
        <v>51</v>
      </c>
      <c r="DQ347">
        <v>1.8049999999999999</v>
      </c>
      <c r="DR347">
        <v>1.8049999999999999</v>
      </c>
    </row>
    <row r="348" spans="1:122" hidden="1" x14ac:dyDescent="0.3">
      <c r="A348" t="str">
        <f t="shared" si="7"/>
        <v>OtherDR-CBP and ELRP_Elect DO 1-9 Hour ($400)_45166_19-20</v>
      </c>
      <c r="B348" t="s">
        <v>49</v>
      </c>
      <c r="C348" t="s">
        <v>232</v>
      </c>
      <c r="D348" t="s">
        <v>48</v>
      </c>
      <c r="E348" t="s">
        <v>48</v>
      </c>
      <c r="F348" t="s">
        <v>48</v>
      </c>
      <c r="G348" t="s">
        <v>84</v>
      </c>
      <c r="H348" t="s">
        <v>233</v>
      </c>
      <c r="I348" t="s">
        <v>48</v>
      </c>
      <c r="J348" t="s">
        <v>48</v>
      </c>
      <c r="K348" t="s">
        <v>194</v>
      </c>
      <c r="L348" s="21">
        <v>45166</v>
      </c>
      <c r="M348" s="25">
        <v>19</v>
      </c>
      <c r="N348">
        <v>20</v>
      </c>
      <c r="O348">
        <v>51</v>
      </c>
      <c r="P348">
        <v>51</v>
      </c>
      <c r="Q348">
        <v>1</v>
      </c>
      <c r="R348">
        <v>0</v>
      </c>
      <c r="S348">
        <v>0</v>
      </c>
      <c r="T348">
        <v>0</v>
      </c>
      <c r="U348">
        <v>0</v>
      </c>
      <c r="V348">
        <v>5139.34</v>
      </c>
      <c r="W348">
        <v>5016.9399999999996</v>
      </c>
      <c r="X348">
        <v>4899.24</v>
      </c>
      <c r="Y348">
        <v>5113</v>
      </c>
      <c r="Z348">
        <v>5232</v>
      </c>
      <c r="AA348">
        <v>5457.54</v>
      </c>
      <c r="AB348">
        <v>5890.76</v>
      </c>
      <c r="AC348">
        <v>5784</v>
      </c>
      <c r="AD348">
        <v>6553.12</v>
      </c>
      <c r="AE348">
        <v>6961.34</v>
      </c>
      <c r="AF348">
        <v>7747.22</v>
      </c>
      <c r="AG348">
        <v>8413.2199999999993</v>
      </c>
      <c r="AH348">
        <v>8583.44</v>
      </c>
      <c r="AI348">
        <v>8828.6</v>
      </c>
      <c r="AJ348">
        <v>8952.32</v>
      </c>
      <c r="AK348">
        <v>8905.9</v>
      </c>
      <c r="AL348">
        <v>9123.86</v>
      </c>
      <c r="AM348">
        <v>9566.7199999999993</v>
      </c>
      <c r="AN348">
        <v>8021.2</v>
      </c>
      <c r="AO348">
        <v>8216.08</v>
      </c>
      <c r="AP348">
        <v>9248.44</v>
      </c>
      <c r="AQ348">
        <v>8927.02</v>
      </c>
      <c r="AR348">
        <v>6568.6</v>
      </c>
      <c r="AS348">
        <v>5964.32</v>
      </c>
      <c r="AT348">
        <v>78.204082</v>
      </c>
      <c r="AU348">
        <v>76.663264999999996</v>
      </c>
      <c r="AV348">
        <v>75.010204000000002</v>
      </c>
      <c r="AW348">
        <v>73.581632999999997</v>
      </c>
      <c r="AX348">
        <v>72.520408000000003</v>
      </c>
      <c r="AY348">
        <v>72</v>
      </c>
      <c r="AZ348">
        <v>72.56</v>
      </c>
      <c r="BA348">
        <v>71.66</v>
      </c>
      <c r="BB348">
        <v>73.319999999999993</v>
      </c>
      <c r="BC348">
        <v>74.14</v>
      </c>
      <c r="BD348">
        <v>75.560975999999997</v>
      </c>
      <c r="BE348">
        <v>77.024389999999997</v>
      </c>
      <c r="BF348">
        <v>77.268293</v>
      </c>
      <c r="BG348">
        <v>77.547618999999997</v>
      </c>
      <c r="BH348">
        <v>77.952381000000003</v>
      </c>
      <c r="BI348">
        <v>79.238095000000001</v>
      </c>
      <c r="BJ348">
        <v>78.833332999999996</v>
      </c>
      <c r="BK348">
        <v>78.196078</v>
      </c>
      <c r="BL348">
        <v>79.784313999999995</v>
      </c>
      <c r="BM348">
        <v>80.941175999999999</v>
      </c>
      <c r="BN348">
        <v>80.816327000000001</v>
      </c>
      <c r="BO348">
        <v>81.122449000000003</v>
      </c>
      <c r="BP348">
        <v>81.724490000000003</v>
      </c>
      <c r="BQ348">
        <v>81.540816000000007</v>
      </c>
      <c r="BR348">
        <v>209.58430000000001</v>
      </c>
      <c r="BS348">
        <v>190.34379999999999</v>
      </c>
      <c r="BT348">
        <v>175.18389999999999</v>
      </c>
      <c r="BU348">
        <v>126.5275</v>
      </c>
      <c r="BV348">
        <v>217.85810000000001</v>
      </c>
      <c r="BW348">
        <v>82.734790000000004</v>
      </c>
      <c r="BX348">
        <v>-36.885890000000003</v>
      </c>
      <c r="BY348">
        <v>-29.25339</v>
      </c>
      <c r="BZ348">
        <v>-31.294119999999999</v>
      </c>
      <c r="CA348">
        <v>-111.48009999999999</v>
      </c>
      <c r="CB348">
        <v>-121.1602</v>
      </c>
      <c r="CC348">
        <v>-98.991860000000003</v>
      </c>
      <c r="CD348">
        <v>87.865989999999996</v>
      </c>
      <c r="CE348">
        <v>193.32660000000001</v>
      </c>
      <c r="CF348">
        <v>161.7013</v>
      </c>
      <c r="CG348">
        <v>339.94139999999999</v>
      </c>
      <c r="CH348">
        <v>323.1542</v>
      </c>
      <c r="CI348">
        <v>261.31270000000001</v>
      </c>
      <c r="CJ348">
        <v>1900.6669999999999</v>
      </c>
      <c r="CK348">
        <v>1709.3340000000001</v>
      </c>
      <c r="CL348">
        <v>415.19540000000001</v>
      </c>
      <c r="CM348">
        <v>-49.721969999999999</v>
      </c>
      <c r="CN348">
        <v>28.522919999999999</v>
      </c>
      <c r="CO348">
        <v>22.06795</v>
      </c>
      <c r="CP348">
        <v>489.77910000000003</v>
      </c>
      <c r="CQ348">
        <v>491.38749999999999</v>
      </c>
      <c r="CR348">
        <v>470.45659999999998</v>
      </c>
      <c r="CS348">
        <v>299.4323</v>
      </c>
      <c r="CT348">
        <v>256.24369999999999</v>
      </c>
      <c r="CU348">
        <v>180.10900000000001</v>
      </c>
      <c r="CV348">
        <v>262.17059999999998</v>
      </c>
      <c r="CW348">
        <v>521.39729999999997</v>
      </c>
      <c r="CX348">
        <v>665.44640000000004</v>
      </c>
      <c r="CY348">
        <v>1141.751</v>
      </c>
      <c r="CZ348">
        <v>673.06590000000006</v>
      </c>
      <c r="DA348">
        <v>350.53539999999998</v>
      </c>
      <c r="DB348">
        <v>260.4085</v>
      </c>
      <c r="DC348">
        <v>397.18830000000003</v>
      </c>
      <c r="DD348">
        <v>1046.9680000000001</v>
      </c>
      <c r="DE348">
        <v>1678.4179999999999</v>
      </c>
      <c r="DF348">
        <v>1955.921</v>
      </c>
      <c r="DG348">
        <v>1998.6179999999999</v>
      </c>
      <c r="DH348">
        <v>1175.2560000000001</v>
      </c>
      <c r="DI348">
        <v>1055.521</v>
      </c>
      <c r="DJ348">
        <v>934.48019999999997</v>
      </c>
      <c r="DK348">
        <v>521.19219999999996</v>
      </c>
      <c r="DL348">
        <v>167.32929999999999</v>
      </c>
      <c r="DM348">
        <v>243.62909999999999</v>
      </c>
      <c r="DP348">
        <v>51</v>
      </c>
      <c r="DQ348">
        <v>1.8049999999999999</v>
      </c>
      <c r="DR348">
        <v>1.8049999999999999</v>
      </c>
    </row>
    <row r="349" spans="1:122" x14ac:dyDescent="0.3">
      <c r="A349" t="str">
        <f t="shared" si="7"/>
        <v>OtherDR-CBP, CPP, and ELRP_Elect DA 1-9 Hour ($400)_45134_20-21</v>
      </c>
      <c r="B349" t="s">
        <v>49</v>
      </c>
      <c r="C349" t="s">
        <v>234</v>
      </c>
      <c r="D349" t="s">
        <v>48</v>
      </c>
      <c r="E349" t="s">
        <v>48</v>
      </c>
      <c r="F349" t="s">
        <v>48</v>
      </c>
      <c r="G349" t="s">
        <v>84</v>
      </c>
      <c r="H349" t="s">
        <v>235</v>
      </c>
      <c r="I349" t="s">
        <v>48</v>
      </c>
      <c r="J349" t="s">
        <v>48</v>
      </c>
      <c r="K349" t="s">
        <v>217</v>
      </c>
      <c r="L349" s="21">
        <v>45134</v>
      </c>
      <c r="M349" s="25">
        <v>20</v>
      </c>
      <c r="N349">
        <v>21</v>
      </c>
      <c r="Q349">
        <v>1</v>
      </c>
      <c r="R349">
        <v>1</v>
      </c>
      <c r="S349">
        <v>0</v>
      </c>
      <c r="T349">
        <v>1</v>
      </c>
      <c r="U349">
        <v>0</v>
      </c>
      <c r="AT349">
        <v>78.5</v>
      </c>
      <c r="AU349">
        <v>81</v>
      </c>
      <c r="AV349">
        <v>82.5</v>
      </c>
      <c r="AW349">
        <v>83.5</v>
      </c>
      <c r="AX349">
        <v>81</v>
      </c>
      <c r="AY349">
        <v>79.5</v>
      </c>
      <c r="AZ349">
        <v>77</v>
      </c>
      <c r="BA349">
        <v>76</v>
      </c>
      <c r="BB349">
        <v>74.5</v>
      </c>
      <c r="BC349">
        <v>73</v>
      </c>
      <c r="BD349">
        <v>72</v>
      </c>
      <c r="BE349">
        <v>71.5</v>
      </c>
      <c r="BF349">
        <v>70.5</v>
      </c>
      <c r="BG349">
        <v>71.5</v>
      </c>
      <c r="BH349">
        <v>71</v>
      </c>
      <c r="BI349">
        <v>71</v>
      </c>
      <c r="BJ349">
        <v>70</v>
      </c>
      <c r="BK349">
        <v>69.5</v>
      </c>
      <c r="BL349">
        <v>69</v>
      </c>
      <c r="BM349">
        <v>69.5</v>
      </c>
      <c r="BN349">
        <v>72</v>
      </c>
      <c r="BO349">
        <v>71.5</v>
      </c>
      <c r="BP349">
        <v>74</v>
      </c>
      <c r="BQ349">
        <v>75.5</v>
      </c>
    </row>
    <row r="350" spans="1:122" x14ac:dyDescent="0.3">
      <c r="A350" t="str">
        <f t="shared" si="7"/>
        <v>OtherDR-CBP, CPP, and ELRP_Elect DA 1-9 Hour ($400)_45135_20-21</v>
      </c>
      <c r="B350" t="s">
        <v>49</v>
      </c>
      <c r="C350" t="s">
        <v>234</v>
      </c>
      <c r="D350" t="s">
        <v>48</v>
      </c>
      <c r="E350" t="s">
        <v>48</v>
      </c>
      <c r="F350" t="s">
        <v>48</v>
      </c>
      <c r="G350" t="s">
        <v>84</v>
      </c>
      <c r="H350" t="s">
        <v>235</v>
      </c>
      <c r="I350" t="s">
        <v>48</v>
      </c>
      <c r="J350" t="s">
        <v>48</v>
      </c>
      <c r="K350" t="s">
        <v>217</v>
      </c>
      <c r="L350" s="21">
        <v>45135</v>
      </c>
      <c r="M350" s="25">
        <v>20</v>
      </c>
      <c r="N350">
        <v>21</v>
      </c>
      <c r="Q350">
        <v>1</v>
      </c>
      <c r="R350">
        <v>1</v>
      </c>
      <c r="S350">
        <v>0</v>
      </c>
      <c r="T350">
        <v>1</v>
      </c>
      <c r="U350">
        <v>0</v>
      </c>
      <c r="AT350">
        <v>74.5</v>
      </c>
      <c r="AU350">
        <v>77</v>
      </c>
      <c r="AV350">
        <v>77.5</v>
      </c>
      <c r="AW350">
        <v>75</v>
      </c>
      <c r="AX350">
        <v>76.5</v>
      </c>
      <c r="AY350">
        <v>75.5</v>
      </c>
      <c r="AZ350">
        <v>75.5</v>
      </c>
      <c r="BA350">
        <v>75.5</v>
      </c>
      <c r="BB350">
        <v>76.5</v>
      </c>
      <c r="BC350">
        <v>75.5</v>
      </c>
      <c r="BD350">
        <v>74</v>
      </c>
      <c r="BE350">
        <v>72</v>
      </c>
      <c r="BF350">
        <v>70.5</v>
      </c>
      <c r="BG350">
        <v>68.5</v>
      </c>
      <c r="BH350">
        <v>68</v>
      </c>
      <c r="BI350">
        <v>68.5</v>
      </c>
      <c r="BJ350">
        <v>68</v>
      </c>
      <c r="BK350">
        <v>67</v>
      </c>
      <c r="BL350">
        <v>67</v>
      </c>
      <c r="BM350">
        <v>67</v>
      </c>
      <c r="BN350">
        <v>67</v>
      </c>
      <c r="BO350">
        <v>68.5</v>
      </c>
      <c r="BP350">
        <v>71.5</v>
      </c>
      <c r="BQ350">
        <v>72</v>
      </c>
    </row>
    <row r="351" spans="1:122" x14ac:dyDescent="0.3">
      <c r="A351" t="str">
        <f t="shared" si="7"/>
        <v>OtherDR-CBP, CPP, and ELRP_Elect DA 1-9 Hour ($400)_45153_18-20</v>
      </c>
      <c r="B351" t="s">
        <v>49</v>
      </c>
      <c r="C351" t="s">
        <v>234</v>
      </c>
      <c r="D351" t="s">
        <v>48</v>
      </c>
      <c r="E351" t="s">
        <v>48</v>
      </c>
      <c r="F351" t="s">
        <v>48</v>
      </c>
      <c r="G351" t="s">
        <v>84</v>
      </c>
      <c r="H351" t="s">
        <v>235</v>
      </c>
      <c r="I351" t="s">
        <v>48</v>
      </c>
      <c r="J351" t="s">
        <v>48</v>
      </c>
      <c r="K351" t="s">
        <v>217</v>
      </c>
      <c r="L351" s="21">
        <v>45153</v>
      </c>
      <c r="M351" s="25">
        <v>18</v>
      </c>
      <c r="N351">
        <v>20</v>
      </c>
      <c r="Q351">
        <v>1</v>
      </c>
      <c r="R351">
        <v>1</v>
      </c>
      <c r="S351">
        <v>0</v>
      </c>
      <c r="T351">
        <v>1</v>
      </c>
      <c r="U351">
        <v>0</v>
      </c>
      <c r="AT351">
        <v>79</v>
      </c>
      <c r="AU351">
        <v>79</v>
      </c>
      <c r="AV351">
        <v>79</v>
      </c>
      <c r="AW351">
        <v>76</v>
      </c>
      <c r="AX351">
        <v>76.5</v>
      </c>
      <c r="AY351">
        <v>76</v>
      </c>
      <c r="AZ351">
        <v>75</v>
      </c>
      <c r="BA351">
        <v>74.5</v>
      </c>
      <c r="BB351">
        <v>74</v>
      </c>
      <c r="BC351">
        <v>70.5</v>
      </c>
      <c r="BD351">
        <v>70</v>
      </c>
      <c r="BE351">
        <v>70</v>
      </c>
      <c r="BF351">
        <v>68.5</v>
      </c>
      <c r="BG351">
        <v>69</v>
      </c>
      <c r="BH351">
        <v>67</v>
      </c>
      <c r="BI351">
        <v>66</v>
      </c>
      <c r="BJ351">
        <v>66.5</v>
      </c>
      <c r="BK351">
        <v>67.5</v>
      </c>
      <c r="BL351">
        <v>68</v>
      </c>
      <c r="BM351">
        <v>70</v>
      </c>
      <c r="BN351">
        <v>72</v>
      </c>
      <c r="BO351">
        <v>75</v>
      </c>
      <c r="BP351">
        <v>77</v>
      </c>
      <c r="BQ351">
        <v>78</v>
      </c>
    </row>
    <row r="352" spans="1:122" x14ac:dyDescent="0.3">
      <c r="A352" t="str">
        <f t="shared" si="7"/>
        <v>OtherDR-CBP, CPP, and ELRP_Elect DA 1-9 Hour ($400)_45154_18-21</v>
      </c>
      <c r="B352" t="s">
        <v>49</v>
      </c>
      <c r="C352" t="s">
        <v>234</v>
      </c>
      <c r="D352" t="s">
        <v>48</v>
      </c>
      <c r="E352" t="s">
        <v>48</v>
      </c>
      <c r="F352" t="s">
        <v>48</v>
      </c>
      <c r="G352" t="s">
        <v>84</v>
      </c>
      <c r="H352" t="s">
        <v>235</v>
      </c>
      <c r="I352" t="s">
        <v>48</v>
      </c>
      <c r="J352" t="s">
        <v>48</v>
      </c>
      <c r="K352" t="s">
        <v>217</v>
      </c>
      <c r="L352" s="21">
        <v>45154</v>
      </c>
      <c r="M352" s="25">
        <v>18</v>
      </c>
      <c r="N352">
        <v>21</v>
      </c>
      <c r="Q352">
        <v>1</v>
      </c>
      <c r="R352">
        <v>1</v>
      </c>
      <c r="S352">
        <v>0</v>
      </c>
      <c r="T352">
        <v>1</v>
      </c>
      <c r="U352">
        <v>0</v>
      </c>
      <c r="AT352">
        <v>80</v>
      </c>
      <c r="AU352">
        <v>81</v>
      </c>
      <c r="AV352">
        <v>81</v>
      </c>
      <c r="AW352">
        <v>81</v>
      </c>
      <c r="AX352">
        <v>82</v>
      </c>
      <c r="AY352">
        <v>80</v>
      </c>
      <c r="AZ352">
        <v>78</v>
      </c>
      <c r="BA352">
        <v>77.5</v>
      </c>
      <c r="BB352">
        <v>75.5</v>
      </c>
      <c r="BC352">
        <v>75</v>
      </c>
      <c r="BD352">
        <v>74</v>
      </c>
      <c r="BE352">
        <v>73.5</v>
      </c>
      <c r="BF352">
        <v>72</v>
      </c>
      <c r="BG352">
        <v>70.75</v>
      </c>
      <c r="BH352">
        <v>69.25</v>
      </c>
      <c r="BI352">
        <v>69</v>
      </c>
      <c r="BJ352">
        <v>68</v>
      </c>
      <c r="BK352">
        <v>68</v>
      </c>
      <c r="BL352">
        <v>69.5</v>
      </c>
      <c r="BM352">
        <v>72</v>
      </c>
      <c r="BN352">
        <v>75</v>
      </c>
      <c r="BO352">
        <v>79.5</v>
      </c>
      <c r="BP352">
        <v>80</v>
      </c>
      <c r="BQ352">
        <v>80</v>
      </c>
    </row>
    <row r="353" spans="1:122" x14ac:dyDescent="0.3">
      <c r="A353" t="str">
        <f t="shared" si="7"/>
        <v>OtherDR-CBP, CPP, and ELRP_Elect DA 1-9 Hour ($400)_45166_19-20</v>
      </c>
      <c r="B353" t="s">
        <v>49</v>
      </c>
      <c r="C353" t="s">
        <v>234</v>
      </c>
      <c r="D353" t="s">
        <v>48</v>
      </c>
      <c r="E353" t="s">
        <v>48</v>
      </c>
      <c r="F353" t="s">
        <v>48</v>
      </c>
      <c r="G353" t="s">
        <v>84</v>
      </c>
      <c r="H353" t="s">
        <v>235</v>
      </c>
      <c r="I353" t="s">
        <v>48</v>
      </c>
      <c r="J353" t="s">
        <v>48</v>
      </c>
      <c r="K353" t="s">
        <v>217</v>
      </c>
      <c r="L353" s="21">
        <v>45166</v>
      </c>
      <c r="M353" s="25">
        <v>19</v>
      </c>
      <c r="N353">
        <v>20</v>
      </c>
      <c r="Q353">
        <v>1</v>
      </c>
      <c r="R353">
        <v>1</v>
      </c>
      <c r="S353">
        <v>0</v>
      </c>
      <c r="T353">
        <v>1</v>
      </c>
      <c r="U353">
        <v>0</v>
      </c>
      <c r="AT353">
        <v>89.5</v>
      </c>
      <c r="AU353">
        <v>88</v>
      </c>
      <c r="AV353">
        <v>86</v>
      </c>
      <c r="AW353">
        <v>84.5</v>
      </c>
      <c r="AX353">
        <v>82.5</v>
      </c>
      <c r="AY353">
        <v>80</v>
      </c>
      <c r="AZ353">
        <v>77</v>
      </c>
      <c r="BA353">
        <v>75</v>
      </c>
      <c r="BB353">
        <v>73</v>
      </c>
      <c r="BC353">
        <v>70.5</v>
      </c>
      <c r="BD353">
        <v>70</v>
      </c>
      <c r="BE353">
        <v>68.5</v>
      </c>
      <c r="BF353">
        <v>68.5</v>
      </c>
      <c r="BG353">
        <v>68</v>
      </c>
      <c r="BH353">
        <v>68.5</v>
      </c>
      <c r="BI353">
        <v>71.5</v>
      </c>
      <c r="BJ353">
        <v>73</v>
      </c>
      <c r="BK353">
        <v>73.5</v>
      </c>
      <c r="BL353">
        <v>76</v>
      </c>
      <c r="BM353">
        <v>78.5</v>
      </c>
      <c r="BN353">
        <v>82.5</v>
      </c>
      <c r="BO353">
        <v>86</v>
      </c>
      <c r="BP353">
        <v>89</v>
      </c>
      <c r="BQ353">
        <v>90.5</v>
      </c>
    </row>
    <row r="354" spans="1:122" hidden="1" x14ac:dyDescent="0.3">
      <c r="A354" t="str">
        <f t="shared" si="7"/>
        <v>Size_Grp-20 to 199.99 kW_Elect DA 1-9 Hour ($400)_45134_20-21</v>
      </c>
      <c r="B354" t="s">
        <v>49</v>
      </c>
      <c r="C354" t="s">
        <v>199</v>
      </c>
      <c r="D354" t="s">
        <v>48</v>
      </c>
      <c r="E354" t="s">
        <v>48</v>
      </c>
      <c r="F354" t="s">
        <v>48</v>
      </c>
      <c r="G354" t="s">
        <v>84</v>
      </c>
      <c r="H354" t="s">
        <v>48</v>
      </c>
      <c r="I354" t="s">
        <v>48</v>
      </c>
      <c r="J354" t="s">
        <v>88</v>
      </c>
      <c r="K354" t="s">
        <v>217</v>
      </c>
      <c r="L354" s="21">
        <v>45134</v>
      </c>
      <c r="M354" s="25">
        <v>20</v>
      </c>
      <c r="N354">
        <v>21</v>
      </c>
      <c r="O354">
        <v>67</v>
      </c>
      <c r="P354">
        <v>65</v>
      </c>
      <c r="Q354">
        <v>1</v>
      </c>
      <c r="R354">
        <v>0</v>
      </c>
      <c r="S354">
        <v>0</v>
      </c>
      <c r="T354">
        <v>0</v>
      </c>
      <c r="U354">
        <v>0</v>
      </c>
      <c r="V354">
        <v>1510.4685999999999</v>
      </c>
      <c r="W354">
        <v>1480.8649</v>
      </c>
      <c r="X354">
        <v>1387.2505000000001</v>
      </c>
      <c r="Y354">
        <v>1397.4345000000001</v>
      </c>
      <c r="Z354">
        <v>1467.1763000000001</v>
      </c>
      <c r="AA354">
        <v>1624.7809</v>
      </c>
      <c r="AB354">
        <v>2316.4270999999999</v>
      </c>
      <c r="AC354">
        <v>3487.9994000000002</v>
      </c>
      <c r="AD354">
        <v>4186.4279999999999</v>
      </c>
      <c r="AE354">
        <v>4234.3588</v>
      </c>
      <c r="AF354">
        <v>4953.5057999999999</v>
      </c>
      <c r="AG354">
        <v>5167.576</v>
      </c>
      <c r="AH354">
        <v>5652.9034000000001</v>
      </c>
      <c r="AI354">
        <v>5726.1292000000003</v>
      </c>
      <c r="AJ354">
        <v>5570.0088999999998</v>
      </c>
      <c r="AK354">
        <v>5615.0329000000002</v>
      </c>
      <c r="AL354">
        <v>5964.7523000000001</v>
      </c>
      <c r="AM354">
        <v>6420.1462000000001</v>
      </c>
      <c r="AN354">
        <v>6243.1424999999999</v>
      </c>
      <c r="AO354">
        <v>4636.8122999999996</v>
      </c>
      <c r="AP354">
        <v>4161.3185000000003</v>
      </c>
      <c r="AQ354">
        <v>3126.0963000000002</v>
      </c>
      <c r="AR354">
        <v>1919.2098000000001</v>
      </c>
      <c r="AS354">
        <v>1424.42</v>
      </c>
      <c r="AT354">
        <v>76.03125</v>
      </c>
      <c r="AU354">
        <v>76.292308000000006</v>
      </c>
      <c r="AV354">
        <v>76.599999999999994</v>
      </c>
      <c r="AW354">
        <v>77.030769000000006</v>
      </c>
      <c r="AX354">
        <v>75.692307999999997</v>
      </c>
      <c r="AY354">
        <v>74.138462000000004</v>
      </c>
      <c r="AZ354">
        <v>72.599999999999994</v>
      </c>
      <c r="BA354">
        <v>72.246154000000004</v>
      </c>
      <c r="BB354">
        <v>72.092308000000003</v>
      </c>
      <c r="BC354">
        <v>71.661537999999993</v>
      </c>
      <c r="BD354">
        <v>71.215384999999998</v>
      </c>
      <c r="BE354">
        <v>71.507692000000006</v>
      </c>
      <c r="BF354">
        <v>71.076922999999994</v>
      </c>
      <c r="BG354">
        <v>71.738461999999998</v>
      </c>
      <c r="BH354">
        <v>71.246154000000004</v>
      </c>
      <c r="BI354">
        <v>71.492307999999994</v>
      </c>
      <c r="BJ354">
        <v>71.107692</v>
      </c>
      <c r="BK354">
        <v>71.676923000000002</v>
      </c>
      <c r="BL354">
        <v>72.861537999999996</v>
      </c>
      <c r="BM354">
        <v>73.592308000000003</v>
      </c>
      <c r="BN354">
        <v>74.153846000000001</v>
      </c>
      <c r="BO354">
        <v>73.538461999999996</v>
      </c>
      <c r="BP354">
        <v>73.359375</v>
      </c>
      <c r="BQ354">
        <v>74.3125</v>
      </c>
      <c r="BR354">
        <v>-5.282089</v>
      </c>
      <c r="BS354">
        <v>-16.695219999999999</v>
      </c>
      <c r="BT354">
        <v>40.985579999999999</v>
      </c>
      <c r="BU354">
        <v>93.857100000000003</v>
      </c>
      <c r="BV354">
        <v>116.0856</v>
      </c>
      <c r="BW354">
        <v>152.69069999999999</v>
      </c>
      <c r="BX354">
        <v>136.71119999999999</v>
      </c>
      <c r="BY354">
        <v>-165.97290000000001</v>
      </c>
      <c r="BZ354">
        <v>-282.41489999999999</v>
      </c>
      <c r="CA354">
        <v>-7.6894099999999996</v>
      </c>
      <c r="CB354">
        <v>-41.783169999999998</v>
      </c>
      <c r="CC354">
        <v>12.45787</v>
      </c>
      <c r="CD354">
        <v>-36.853700000000003</v>
      </c>
      <c r="CE354">
        <v>52.244340000000001</v>
      </c>
      <c r="CF354">
        <v>250.42850000000001</v>
      </c>
      <c r="CG354">
        <v>133.30189999999999</v>
      </c>
      <c r="CH354">
        <v>-61.712560000000003</v>
      </c>
      <c r="CI354">
        <v>-190.98920000000001</v>
      </c>
      <c r="CJ354">
        <v>-164.6454</v>
      </c>
      <c r="CK354">
        <v>1185.721</v>
      </c>
      <c r="CL354">
        <v>562.86649999999997</v>
      </c>
      <c r="CM354">
        <v>-202.1695</v>
      </c>
      <c r="CN354">
        <v>87.398660000000007</v>
      </c>
      <c r="CO354">
        <v>102.2419</v>
      </c>
      <c r="CP354">
        <v>4293.3310000000001</v>
      </c>
      <c r="CQ354">
        <v>3039.3560000000002</v>
      </c>
      <c r="CR354">
        <v>1232.3510000000001</v>
      </c>
      <c r="CS354">
        <v>1155.1790000000001</v>
      </c>
      <c r="CT354">
        <v>1139.8240000000001</v>
      </c>
      <c r="CU354">
        <v>985.42129999999997</v>
      </c>
      <c r="CV354">
        <v>1298.5609999999999</v>
      </c>
      <c r="CW354">
        <v>1785.3150000000001</v>
      </c>
      <c r="CX354">
        <v>2426.1370000000002</v>
      </c>
      <c r="CY354">
        <v>3897.6350000000002</v>
      </c>
      <c r="CZ354">
        <v>3327.0880000000002</v>
      </c>
      <c r="DA354">
        <v>3389.3890000000001</v>
      </c>
      <c r="DB354">
        <v>2013.5450000000001</v>
      </c>
      <c r="DC354">
        <v>5202.2730000000001</v>
      </c>
      <c r="DD354">
        <v>6884.0389999999998</v>
      </c>
      <c r="DE354">
        <v>3691.6990000000001</v>
      </c>
      <c r="DF354">
        <v>4351.9639999999999</v>
      </c>
      <c r="DG354">
        <v>8103.4530000000004</v>
      </c>
      <c r="DH354">
        <v>4406.4380000000001</v>
      </c>
      <c r="DI354">
        <v>6810.7669999999998</v>
      </c>
      <c r="DJ354">
        <v>4490.6329999999998</v>
      </c>
      <c r="DK354">
        <v>749.51859999999999</v>
      </c>
      <c r="DL354">
        <v>231.03620000000001</v>
      </c>
      <c r="DM354">
        <v>537.8723</v>
      </c>
      <c r="DP354">
        <v>67</v>
      </c>
      <c r="DQ354">
        <v>1.249071</v>
      </c>
      <c r="DR354">
        <v>1.2490714000000001</v>
      </c>
    </row>
    <row r="355" spans="1:122" hidden="1" x14ac:dyDescent="0.3">
      <c r="A355" t="str">
        <f t="shared" si="7"/>
        <v>Size_Grp-20 to 199.99 kW_Elect DA 1-9 Hour ($400)_45135_20-21</v>
      </c>
      <c r="B355" t="s">
        <v>49</v>
      </c>
      <c r="C355" t="s">
        <v>199</v>
      </c>
      <c r="D355" t="s">
        <v>48</v>
      </c>
      <c r="E355" t="s">
        <v>48</v>
      </c>
      <c r="F355" t="s">
        <v>48</v>
      </c>
      <c r="G355" t="s">
        <v>84</v>
      </c>
      <c r="H355" t="s">
        <v>48</v>
      </c>
      <c r="I355" t="s">
        <v>48</v>
      </c>
      <c r="J355" t="s">
        <v>88</v>
      </c>
      <c r="K355" t="s">
        <v>217</v>
      </c>
      <c r="L355" s="21">
        <v>45135</v>
      </c>
      <c r="M355" s="25">
        <v>20</v>
      </c>
      <c r="N355">
        <v>21</v>
      </c>
      <c r="O355">
        <v>67</v>
      </c>
      <c r="P355">
        <v>65</v>
      </c>
      <c r="Q355">
        <v>1</v>
      </c>
      <c r="R355">
        <v>0</v>
      </c>
      <c r="S355">
        <v>0</v>
      </c>
      <c r="T355">
        <v>0</v>
      </c>
      <c r="U355">
        <v>0</v>
      </c>
      <c r="V355">
        <v>1303.9231</v>
      </c>
      <c r="W355">
        <v>1327.9606000000001</v>
      </c>
      <c r="X355">
        <v>1340.6391000000001</v>
      </c>
      <c r="Y355">
        <v>1319.7351000000001</v>
      </c>
      <c r="Z355">
        <v>1443.6334999999999</v>
      </c>
      <c r="AA355">
        <v>1546.4012</v>
      </c>
      <c r="AB355">
        <v>2168.5942</v>
      </c>
      <c r="AC355">
        <v>3491.1534999999999</v>
      </c>
      <c r="AD355">
        <v>4270.5388000000003</v>
      </c>
      <c r="AE355">
        <v>4211.0015000000003</v>
      </c>
      <c r="AF355">
        <v>4973.3996999999999</v>
      </c>
      <c r="AG355">
        <v>5117.1508000000003</v>
      </c>
      <c r="AH355">
        <v>5140.7348000000002</v>
      </c>
      <c r="AI355">
        <v>5187.0369000000001</v>
      </c>
      <c r="AJ355">
        <v>4923.9228000000003</v>
      </c>
      <c r="AK355">
        <v>5201.0348000000004</v>
      </c>
      <c r="AL355">
        <v>5403.3334999999997</v>
      </c>
      <c r="AM355">
        <v>5840.1323000000002</v>
      </c>
      <c r="AN355">
        <v>6433.9171999999999</v>
      </c>
      <c r="AO355">
        <v>4678.1873999999998</v>
      </c>
      <c r="AP355">
        <v>4593.1489000000001</v>
      </c>
      <c r="AQ355">
        <v>3368.2446</v>
      </c>
      <c r="AR355">
        <v>2047.1283000000001</v>
      </c>
      <c r="AS355">
        <v>1634.3052</v>
      </c>
      <c r="AT355">
        <v>73.076922999999994</v>
      </c>
      <c r="AU355">
        <v>74</v>
      </c>
      <c r="AV355">
        <v>73.938462000000001</v>
      </c>
      <c r="AW355">
        <v>72.892308</v>
      </c>
      <c r="AX355">
        <v>72.847458000000003</v>
      </c>
      <c r="AY355">
        <v>71.932203000000001</v>
      </c>
      <c r="AZ355">
        <v>71.559321999999995</v>
      </c>
      <c r="BA355">
        <v>71.307692000000003</v>
      </c>
      <c r="BB355">
        <v>72.123076999999995</v>
      </c>
      <c r="BC355">
        <v>72.015384999999995</v>
      </c>
      <c r="BD355">
        <v>71.492307999999994</v>
      </c>
      <c r="BE355">
        <v>71.276922999999996</v>
      </c>
      <c r="BF355">
        <v>70.246154000000004</v>
      </c>
      <c r="BG355">
        <v>69.184614999999994</v>
      </c>
      <c r="BH355">
        <v>68.769231000000005</v>
      </c>
      <c r="BI355">
        <v>69.430768999999998</v>
      </c>
      <c r="BJ355">
        <v>69.538461999999996</v>
      </c>
      <c r="BK355">
        <v>70.492307999999994</v>
      </c>
      <c r="BL355">
        <v>71.323076999999998</v>
      </c>
      <c r="BM355">
        <v>71.830769000000004</v>
      </c>
      <c r="BN355">
        <v>71.461538000000004</v>
      </c>
      <c r="BO355">
        <v>71</v>
      </c>
      <c r="BP355">
        <v>71.8</v>
      </c>
      <c r="BQ355">
        <v>72.030769000000006</v>
      </c>
      <c r="BR355">
        <v>-3.3812600000000002</v>
      </c>
      <c r="BS355">
        <v>-16.695229999999999</v>
      </c>
      <c r="BT355">
        <v>40.985579999999999</v>
      </c>
      <c r="BU355">
        <v>93.857110000000006</v>
      </c>
      <c r="BV355">
        <v>116.0856</v>
      </c>
      <c r="BW355">
        <v>152.69069999999999</v>
      </c>
      <c r="BX355">
        <v>136.71119999999999</v>
      </c>
      <c r="BY355">
        <v>-165.97290000000001</v>
      </c>
      <c r="BZ355">
        <v>-282.41489999999999</v>
      </c>
      <c r="CA355">
        <v>-7.6894130000000001</v>
      </c>
      <c r="CB355">
        <v>-41.783200000000001</v>
      </c>
      <c r="CC355">
        <v>12.45778</v>
      </c>
      <c r="CD355">
        <v>-36.853619999999999</v>
      </c>
      <c r="CE355">
        <v>52.244259999999997</v>
      </c>
      <c r="CF355">
        <v>250.42850000000001</v>
      </c>
      <c r="CG355">
        <v>133.30189999999999</v>
      </c>
      <c r="CH355">
        <v>-61.712589999999999</v>
      </c>
      <c r="CI355">
        <v>-190.98920000000001</v>
      </c>
      <c r="CJ355">
        <v>-164.64529999999999</v>
      </c>
      <c r="CK355">
        <v>1185.721</v>
      </c>
      <c r="CL355">
        <v>562.86649999999997</v>
      </c>
      <c r="CM355">
        <v>-202.1695</v>
      </c>
      <c r="CN355">
        <v>87.398669999999996</v>
      </c>
      <c r="CO355">
        <v>102.2419</v>
      </c>
      <c r="CP355">
        <v>4337.1559999999999</v>
      </c>
      <c r="CQ355">
        <v>3030.0520000000001</v>
      </c>
      <c r="CR355">
        <v>1230.3430000000001</v>
      </c>
      <c r="CS355">
        <v>1131.8889999999999</v>
      </c>
      <c r="CT355">
        <v>1166.27</v>
      </c>
      <c r="CU355">
        <v>992.00199999999995</v>
      </c>
      <c r="CV355">
        <v>1315.7719999999999</v>
      </c>
      <c r="CW355">
        <v>1761.329</v>
      </c>
      <c r="CX355">
        <v>2418.5630000000001</v>
      </c>
      <c r="CY355">
        <v>3844.2289999999998</v>
      </c>
      <c r="CZ355">
        <v>3344.1309999999999</v>
      </c>
      <c r="DA355">
        <v>3347.739</v>
      </c>
      <c r="DB355">
        <v>2013.499</v>
      </c>
      <c r="DC355">
        <v>5231.4920000000002</v>
      </c>
      <c r="DD355">
        <v>6695.1949999999997</v>
      </c>
      <c r="DE355">
        <v>3775.326</v>
      </c>
      <c r="DF355">
        <v>4698.3639999999996</v>
      </c>
      <c r="DG355">
        <v>8227.8950000000004</v>
      </c>
      <c r="DH355">
        <v>4570.9579999999996</v>
      </c>
      <c r="DI355">
        <v>6595.152</v>
      </c>
      <c r="DJ355">
        <v>4634.9679999999998</v>
      </c>
      <c r="DK355">
        <v>788.69780000000003</v>
      </c>
      <c r="DL355">
        <v>257.44499999999999</v>
      </c>
      <c r="DM355">
        <v>579.27549999999997</v>
      </c>
      <c r="DP355">
        <v>67</v>
      </c>
      <c r="DQ355">
        <v>1.249071</v>
      </c>
      <c r="DR355">
        <v>1.2490714000000001</v>
      </c>
    </row>
    <row r="356" spans="1:122" hidden="1" x14ac:dyDescent="0.3">
      <c r="A356" t="str">
        <f t="shared" si="7"/>
        <v>Size_Grp-20 to 199.99 kW_Elect DA 1-9 Hour ($400)_45153_18-20</v>
      </c>
      <c r="B356" t="s">
        <v>49</v>
      </c>
      <c r="C356" t="s">
        <v>199</v>
      </c>
      <c r="D356" t="s">
        <v>48</v>
      </c>
      <c r="E356" t="s">
        <v>48</v>
      </c>
      <c r="F356" t="s">
        <v>48</v>
      </c>
      <c r="G356" t="s">
        <v>84</v>
      </c>
      <c r="H356" t="s">
        <v>48</v>
      </c>
      <c r="I356" t="s">
        <v>48</v>
      </c>
      <c r="J356" t="s">
        <v>88</v>
      </c>
      <c r="K356" t="s">
        <v>217</v>
      </c>
      <c r="L356" s="21">
        <v>45153</v>
      </c>
      <c r="M356" s="25">
        <v>18</v>
      </c>
      <c r="N356">
        <v>20</v>
      </c>
      <c r="O356">
        <v>67</v>
      </c>
      <c r="P356">
        <v>66</v>
      </c>
      <c r="Q356">
        <v>1</v>
      </c>
      <c r="R356">
        <v>0</v>
      </c>
      <c r="S356">
        <v>0</v>
      </c>
      <c r="T356">
        <v>0</v>
      </c>
      <c r="U356">
        <v>0</v>
      </c>
      <c r="V356">
        <v>1369.6366</v>
      </c>
      <c r="W356">
        <v>1309.0671</v>
      </c>
      <c r="X356">
        <v>1302.7860000000001</v>
      </c>
      <c r="Y356">
        <v>1394.2997</v>
      </c>
      <c r="Z356">
        <v>1519.8729000000001</v>
      </c>
      <c r="AA356">
        <v>1613.0438999999999</v>
      </c>
      <c r="AB356">
        <v>2334.6307000000002</v>
      </c>
      <c r="AC356">
        <v>3211.8941</v>
      </c>
      <c r="AD356">
        <v>4036.9692</v>
      </c>
      <c r="AE356">
        <v>4303.4016000000001</v>
      </c>
      <c r="AF356">
        <v>4746.2401</v>
      </c>
      <c r="AG356">
        <v>4947.1170000000002</v>
      </c>
      <c r="AH356">
        <v>5163.0352999999996</v>
      </c>
      <c r="AI356">
        <v>5358.4978000000001</v>
      </c>
      <c r="AJ356">
        <v>5391.6931999999997</v>
      </c>
      <c r="AK356">
        <v>5683.8966</v>
      </c>
      <c r="AL356">
        <v>5979.3519999999999</v>
      </c>
      <c r="AM356">
        <v>4746.9682000000003</v>
      </c>
      <c r="AN356">
        <v>5130.4753000000001</v>
      </c>
      <c r="AO356">
        <v>5314.1940000000004</v>
      </c>
      <c r="AP356">
        <v>5118.5495000000001</v>
      </c>
      <c r="AQ356">
        <v>3174.4812000000002</v>
      </c>
      <c r="AR356">
        <v>2224.5243999999998</v>
      </c>
      <c r="AS356">
        <v>1677.8606</v>
      </c>
      <c r="AT356">
        <v>73.363636</v>
      </c>
      <c r="AU356">
        <v>74.166667000000004</v>
      </c>
      <c r="AV356">
        <v>75</v>
      </c>
      <c r="AW356">
        <v>74.515152</v>
      </c>
      <c r="AX356">
        <v>74.893939000000003</v>
      </c>
      <c r="AY356">
        <v>74.681818000000007</v>
      </c>
      <c r="AZ356">
        <v>75.45</v>
      </c>
      <c r="BA356">
        <v>75.5</v>
      </c>
      <c r="BB356">
        <v>73.727272999999997</v>
      </c>
      <c r="BC356">
        <v>71.666667000000004</v>
      </c>
      <c r="BD356">
        <v>71.303030000000007</v>
      </c>
      <c r="BE356">
        <v>70.515152</v>
      </c>
      <c r="BF356">
        <v>69.606060999999997</v>
      </c>
      <c r="BG356">
        <v>69.590908999999996</v>
      </c>
      <c r="BH356">
        <v>69</v>
      </c>
      <c r="BI356">
        <v>67.924242000000007</v>
      </c>
      <c r="BJ356">
        <v>68.212120999999996</v>
      </c>
      <c r="BK356">
        <v>68.606060999999997</v>
      </c>
      <c r="BL356">
        <v>68.590908999999996</v>
      </c>
      <c r="BM356">
        <v>69.272727000000003</v>
      </c>
      <c r="BN356">
        <v>69.666667000000004</v>
      </c>
      <c r="BO356">
        <v>70.696969999999993</v>
      </c>
      <c r="BP356">
        <v>71.712120999999996</v>
      </c>
      <c r="BQ356">
        <v>72.378788</v>
      </c>
      <c r="BR356">
        <v>57.212649999999996</v>
      </c>
      <c r="BS356">
        <v>106.35</v>
      </c>
      <c r="BT356">
        <v>127.5912</v>
      </c>
      <c r="BU356">
        <v>55.29224</v>
      </c>
      <c r="BV356">
        <v>46.851669999999999</v>
      </c>
      <c r="BW356">
        <v>139.917</v>
      </c>
      <c r="BX356">
        <v>21.177959999999999</v>
      </c>
      <c r="BY356">
        <v>16.490839999999999</v>
      </c>
      <c r="BZ356">
        <v>-143.84469999999999</v>
      </c>
      <c r="CA356">
        <v>-138.59620000000001</v>
      </c>
      <c r="CB356">
        <v>-31.268640000000001</v>
      </c>
      <c r="CC356">
        <v>58.515090000000001</v>
      </c>
      <c r="CD356">
        <v>14.35552</v>
      </c>
      <c r="CE356">
        <v>-73.253420000000006</v>
      </c>
      <c r="CF356">
        <v>-66.483760000000004</v>
      </c>
      <c r="CG356">
        <v>-278.66609999999997</v>
      </c>
      <c r="CH356">
        <v>-448.60419999999999</v>
      </c>
      <c r="CI356">
        <v>1147.498</v>
      </c>
      <c r="CJ356">
        <v>900.82510000000002</v>
      </c>
      <c r="CK356">
        <v>489.8297</v>
      </c>
      <c r="CL356">
        <v>-326.68970000000002</v>
      </c>
      <c r="CM356">
        <v>-26.513179999999998</v>
      </c>
      <c r="CN356">
        <v>6.2925589999999998</v>
      </c>
      <c r="CO356">
        <v>11.135120000000001</v>
      </c>
      <c r="CP356">
        <v>536.43690000000004</v>
      </c>
      <c r="CQ356">
        <v>594.226</v>
      </c>
      <c r="CR356">
        <v>519.88210000000004</v>
      </c>
      <c r="CS356">
        <v>391.83569999999997</v>
      </c>
      <c r="CT356">
        <v>319.65929999999997</v>
      </c>
      <c r="CU356">
        <v>306.6123</v>
      </c>
      <c r="CV356">
        <v>305.72230000000002</v>
      </c>
      <c r="CW356">
        <v>408.32389999999998</v>
      </c>
      <c r="CX356">
        <v>579.67489999999998</v>
      </c>
      <c r="CY356">
        <v>614.95309999999995</v>
      </c>
      <c r="CZ356">
        <v>495.47469999999998</v>
      </c>
      <c r="DA356">
        <v>268.74540000000002</v>
      </c>
      <c r="DB356">
        <v>204.0668</v>
      </c>
      <c r="DC356">
        <v>508.94690000000003</v>
      </c>
      <c r="DD356">
        <v>764.16129999999998</v>
      </c>
      <c r="DE356">
        <v>1249.442</v>
      </c>
      <c r="DF356">
        <v>1852.9190000000001</v>
      </c>
      <c r="DG356">
        <v>2049.2719999999999</v>
      </c>
      <c r="DH356">
        <v>1661.3510000000001</v>
      </c>
      <c r="DI356">
        <v>2098.4029999999998</v>
      </c>
      <c r="DJ356">
        <v>1611.308</v>
      </c>
      <c r="DK356">
        <v>326.68700000000001</v>
      </c>
      <c r="DL356">
        <v>90.273960000000002</v>
      </c>
      <c r="DM356">
        <v>224.13249999999999</v>
      </c>
      <c r="DP356">
        <v>67</v>
      </c>
      <c r="DQ356">
        <v>1.3495710000000001</v>
      </c>
      <c r="DR356">
        <v>1.3495714000000001</v>
      </c>
    </row>
    <row r="357" spans="1:122" hidden="1" x14ac:dyDescent="0.3">
      <c r="A357" t="str">
        <f t="shared" si="7"/>
        <v>Size_Grp-20 to 199.99 kW_Elect DA 1-9 Hour ($400)_45154_18-21</v>
      </c>
      <c r="B357" t="s">
        <v>49</v>
      </c>
      <c r="C357" t="s">
        <v>199</v>
      </c>
      <c r="D357" t="s">
        <v>48</v>
      </c>
      <c r="E357" t="s">
        <v>48</v>
      </c>
      <c r="F357" t="s">
        <v>48</v>
      </c>
      <c r="G357" t="s">
        <v>84</v>
      </c>
      <c r="H357" t="s">
        <v>48</v>
      </c>
      <c r="I357" t="s">
        <v>48</v>
      </c>
      <c r="J357" t="s">
        <v>88</v>
      </c>
      <c r="K357" t="s">
        <v>217</v>
      </c>
      <c r="L357" s="21">
        <v>45154</v>
      </c>
      <c r="M357" s="25">
        <v>18</v>
      </c>
      <c r="N357">
        <v>21</v>
      </c>
      <c r="O357">
        <v>67</v>
      </c>
      <c r="P357">
        <v>66</v>
      </c>
      <c r="Q357">
        <v>1</v>
      </c>
      <c r="R357">
        <v>0</v>
      </c>
      <c r="S357">
        <v>0</v>
      </c>
      <c r="T357">
        <v>0</v>
      </c>
      <c r="U357">
        <v>0</v>
      </c>
      <c r="V357">
        <v>1383.6274000000001</v>
      </c>
      <c r="W357">
        <v>1334.1339</v>
      </c>
      <c r="X357">
        <v>1312.8588999999999</v>
      </c>
      <c r="Y357">
        <v>1347.1964</v>
      </c>
      <c r="Z357">
        <v>1441.7527</v>
      </c>
      <c r="AA357">
        <v>1634.1781000000001</v>
      </c>
      <c r="AB357">
        <v>2403.9560999999999</v>
      </c>
      <c r="AC357">
        <v>3485.2907</v>
      </c>
      <c r="AD357">
        <v>4224.3611000000001</v>
      </c>
      <c r="AE357">
        <v>4513.9403000000002</v>
      </c>
      <c r="AF357">
        <v>5276.3555999999999</v>
      </c>
      <c r="AG357">
        <v>5453.7255999999998</v>
      </c>
      <c r="AH357">
        <v>5635.1796999999997</v>
      </c>
      <c r="AI357">
        <v>5772.1310000000003</v>
      </c>
      <c r="AJ357">
        <v>5881.5237999999999</v>
      </c>
      <c r="AK357">
        <v>6097.0568000000003</v>
      </c>
      <c r="AL357">
        <v>6148.5195999999996</v>
      </c>
      <c r="AM357">
        <v>4821.5147999999999</v>
      </c>
      <c r="AN357">
        <v>5483.9876000000004</v>
      </c>
      <c r="AO357">
        <v>5578.7470000000003</v>
      </c>
      <c r="AP357">
        <v>4460.5676999999996</v>
      </c>
      <c r="AQ357">
        <v>3476.5967000000001</v>
      </c>
      <c r="AR357">
        <v>2279.8717999999999</v>
      </c>
      <c r="AS357">
        <v>1696.8424</v>
      </c>
      <c r="AT357">
        <v>75.666667000000004</v>
      </c>
      <c r="AU357">
        <v>78.212120999999996</v>
      </c>
      <c r="AV357">
        <v>78.560606000000007</v>
      </c>
      <c r="AW357">
        <v>78.378788</v>
      </c>
      <c r="AX357">
        <v>78.848484999999997</v>
      </c>
      <c r="AY357">
        <v>77.924242000000007</v>
      </c>
      <c r="AZ357">
        <v>77.893939000000003</v>
      </c>
      <c r="BA357">
        <v>77.545455000000004</v>
      </c>
      <c r="BB357">
        <v>75.227272999999997</v>
      </c>
      <c r="BC357">
        <v>74.212120999999996</v>
      </c>
      <c r="BD357">
        <v>73.136364</v>
      </c>
      <c r="BE357">
        <v>72.901515000000003</v>
      </c>
      <c r="BF357">
        <v>71.803030000000007</v>
      </c>
      <c r="BG357">
        <v>71.1875</v>
      </c>
      <c r="BH357">
        <v>70.473213999999999</v>
      </c>
      <c r="BI357">
        <v>69.742424</v>
      </c>
      <c r="BJ357">
        <v>70.132075</v>
      </c>
      <c r="BK357">
        <v>70.62</v>
      </c>
      <c r="BL357">
        <v>70.333332999999996</v>
      </c>
      <c r="BM357">
        <v>71.181818000000007</v>
      </c>
      <c r="BN357">
        <v>72.015152</v>
      </c>
      <c r="BO357">
        <v>73.409091000000004</v>
      </c>
      <c r="BP357">
        <v>74.757576</v>
      </c>
      <c r="BQ357">
        <v>75.681818000000007</v>
      </c>
      <c r="BR357">
        <v>39.119799999999998</v>
      </c>
      <c r="BS357">
        <v>71.105879999999999</v>
      </c>
      <c r="BT357">
        <v>120.3815</v>
      </c>
      <c r="BU357">
        <v>117.9669</v>
      </c>
      <c r="BV357">
        <v>131.16460000000001</v>
      </c>
      <c r="BW357">
        <v>140.5438</v>
      </c>
      <c r="BX357">
        <v>45.288429999999998</v>
      </c>
      <c r="BY357">
        <v>-73.368319999999997</v>
      </c>
      <c r="BZ357">
        <v>-149.37440000000001</v>
      </c>
      <c r="CA357">
        <v>-110.398</v>
      </c>
      <c r="CB357">
        <v>-77.152169999999998</v>
      </c>
      <c r="CC357">
        <v>71.98948</v>
      </c>
      <c r="CD357">
        <v>48.53828</v>
      </c>
      <c r="CE357">
        <v>-10.686439999999999</v>
      </c>
      <c r="CF357">
        <v>-86.726910000000004</v>
      </c>
      <c r="CG357">
        <v>-259.30560000000003</v>
      </c>
      <c r="CH357">
        <v>-156.0461</v>
      </c>
      <c r="CI357">
        <v>1467.7629999999999</v>
      </c>
      <c r="CJ357">
        <v>904.90219999999999</v>
      </c>
      <c r="CK357">
        <v>518.25400000000002</v>
      </c>
      <c r="CL357">
        <v>560.72299999999996</v>
      </c>
      <c r="CM357">
        <v>-157.32310000000001</v>
      </c>
      <c r="CN357">
        <v>68.792010000000005</v>
      </c>
      <c r="CO357">
        <v>61.935670000000002</v>
      </c>
      <c r="CP357">
        <v>422.73</v>
      </c>
      <c r="CQ357">
        <v>426.35770000000002</v>
      </c>
      <c r="CR357">
        <v>404.0009</v>
      </c>
      <c r="CS357">
        <v>309.1583</v>
      </c>
      <c r="CT357">
        <v>239.18459999999999</v>
      </c>
      <c r="CU357">
        <v>233.56870000000001</v>
      </c>
      <c r="CV357">
        <v>288.11750000000001</v>
      </c>
      <c r="CW357">
        <v>374.41090000000003</v>
      </c>
      <c r="CX357">
        <v>498.7482</v>
      </c>
      <c r="CY357">
        <v>865.18039999999996</v>
      </c>
      <c r="CZ357">
        <v>591.60170000000005</v>
      </c>
      <c r="DA357">
        <v>394.52260000000001</v>
      </c>
      <c r="DB357">
        <v>217.9196</v>
      </c>
      <c r="DC357">
        <v>432.8</v>
      </c>
      <c r="DD357">
        <v>681.07780000000002</v>
      </c>
      <c r="DE357">
        <v>1209.4949999999999</v>
      </c>
      <c r="DF357">
        <v>1753.4680000000001</v>
      </c>
      <c r="DG357">
        <v>1807.414</v>
      </c>
      <c r="DH357">
        <v>1796.62</v>
      </c>
      <c r="DI357">
        <v>2186.2849999999999</v>
      </c>
      <c r="DJ357">
        <v>1638.194</v>
      </c>
      <c r="DK357">
        <v>316.68009999999998</v>
      </c>
      <c r="DL357">
        <v>87.969759999999994</v>
      </c>
      <c r="DM357">
        <v>212.69470000000001</v>
      </c>
      <c r="DP357">
        <v>67</v>
      </c>
      <c r="DQ357">
        <v>1.3495710000000001</v>
      </c>
      <c r="DR357">
        <v>1.3495714000000001</v>
      </c>
    </row>
    <row r="358" spans="1:122" hidden="1" x14ac:dyDescent="0.3">
      <c r="A358" t="str">
        <f t="shared" si="7"/>
        <v>Size_Grp-20 to 199.99 kW_Elect DA 1-9 Hour ($400)_45166_19-20</v>
      </c>
      <c r="B358" t="s">
        <v>49</v>
      </c>
      <c r="C358" t="s">
        <v>199</v>
      </c>
      <c r="D358" t="s">
        <v>48</v>
      </c>
      <c r="E358" t="s">
        <v>48</v>
      </c>
      <c r="F358" t="s">
        <v>48</v>
      </c>
      <c r="G358" t="s">
        <v>84</v>
      </c>
      <c r="H358" t="s">
        <v>48</v>
      </c>
      <c r="I358" t="s">
        <v>48</v>
      </c>
      <c r="J358" t="s">
        <v>88</v>
      </c>
      <c r="K358" t="s">
        <v>217</v>
      </c>
      <c r="L358" s="21">
        <v>45166</v>
      </c>
      <c r="M358" s="25">
        <v>19</v>
      </c>
      <c r="N358">
        <v>20</v>
      </c>
      <c r="O358">
        <v>67</v>
      </c>
      <c r="P358">
        <v>65</v>
      </c>
      <c r="Q358">
        <v>1</v>
      </c>
      <c r="R358">
        <v>0</v>
      </c>
      <c r="S358">
        <v>0</v>
      </c>
      <c r="T358">
        <v>0</v>
      </c>
      <c r="U358">
        <v>0</v>
      </c>
      <c r="V358">
        <v>1384.2408</v>
      </c>
      <c r="W358">
        <v>1358.5201</v>
      </c>
      <c r="X358">
        <v>1285.2836</v>
      </c>
      <c r="Y358">
        <v>1324.4558</v>
      </c>
      <c r="Z358">
        <v>1517.9466</v>
      </c>
      <c r="AA358">
        <v>1812.0045</v>
      </c>
      <c r="AB358">
        <v>2461.8398000000002</v>
      </c>
      <c r="AC358">
        <v>3364.1475</v>
      </c>
      <c r="AD358">
        <v>4247.6480000000001</v>
      </c>
      <c r="AE358">
        <v>4664.2946000000002</v>
      </c>
      <c r="AF358">
        <v>5300.7833000000001</v>
      </c>
      <c r="AG358">
        <v>5708.2847000000002</v>
      </c>
      <c r="AH358">
        <v>5798.5255999999999</v>
      </c>
      <c r="AI358">
        <v>5799.3297000000002</v>
      </c>
      <c r="AJ358">
        <v>5829.8405000000002</v>
      </c>
      <c r="AK358">
        <v>5931.6779999999999</v>
      </c>
      <c r="AL358">
        <v>6074.8032000000003</v>
      </c>
      <c r="AM358">
        <v>6407.5568000000003</v>
      </c>
      <c r="AN358">
        <v>5443.3289999999997</v>
      </c>
      <c r="AO358">
        <v>5418.0249000000003</v>
      </c>
      <c r="AP358">
        <v>5224.8441999999995</v>
      </c>
      <c r="AQ358">
        <v>3329.1455999999998</v>
      </c>
      <c r="AR358">
        <v>2297.2323000000001</v>
      </c>
      <c r="AS358">
        <v>1596.8415</v>
      </c>
      <c r="AT358">
        <v>79.274193999999994</v>
      </c>
      <c r="AU358">
        <v>77.661289999999994</v>
      </c>
      <c r="AV358">
        <v>76.120968000000005</v>
      </c>
      <c r="AW358">
        <v>74.637096999999997</v>
      </c>
      <c r="AX358">
        <v>73.346773999999996</v>
      </c>
      <c r="AY358">
        <v>72.982455999999999</v>
      </c>
      <c r="AZ358">
        <v>73.316666999999995</v>
      </c>
      <c r="BA358">
        <v>72.075000000000003</v>
      </c>
      <c r="BB358">
        <v>73.408332999999999</v>
      </c>
      <c r="BC358">
        <v>74.058333000000005</v>
      </c>
      <c r="BD358">
        <v>75.430000000000007</v>
      </c>
      <c r="BE358">
        <v>76.56</v>
      </c>
      <c r="BF358">
        <v>76.48</v>
      </c>
      <c r="BG358">
        <v>75.763636000000005</v>
      </c>
      <c r="BH358">
        <v>76.545455000000004</v>
      </c>
      <c r="BI358">
        <v>78.472727000000006</v>
      </c>
      <c r="BJ358">
        <v>78.645454999999998</v>
      </c>
      <c r="BK358">
        <v>78.107692</v>
      </c>
      <c r="BL358">
        <v>79.599999999999994</v>
      </c>
      <c r="BM358">
        <v>80.8</v>
      </c>
      <c r="BN358">
        <v>81.290323000000001</v>
      </c>
      <c r="BO358">
        <v>81.354838999999998</v>
      </c>
      <c r="BP358">
        <v>82.266129000000006</v>
      </c>
      <c r="BQ358">
        <v>82.185484000000002</v>
      </c>
      <c r="BR358">
        <v>-30.964690000000001</v>
      </c>
      <c r="BS358">
        <v>-5.7878860000000003</v>
      </c>
      <c r="BT358">
        <v>111.7811</v>
      </c>
      <c r="BU358">
        <v>107.7471</v>
      </c>
      <c r="BV358">
        <v>60.40878</v>
      </c>
      <c r="BW358">
        <v>-18.423649999999999</v>
      </c>
      <c r="BX358">
        <v>-18.93713</v>
      </c>
      <c r="BY358">
        <v>111.3244</v>
      </c>
      <c r="BZ358">
        <v>-40.648420000000002</v>
      </c>
      <c r="CA358">
        <v>-110.31789999999999</v>
      </c>
      <c r="CB358">
        <v>32.896990000000002</v>
      </c>
      <c r="CC358">
        <v>-88.788120000000006</v>
      </c>
      <c r="CD358">
        <v>-4.6143669999999997</v>
      </c>
      <c r="CE358">
        <v>149.37389999999999</v>
      </c>
      <c r="CF358">
        <v>153.80160000000001</v>
      </c>
      <c r="CG358">
        <v>57.808100000000003</v>
      </c>
      <c r="CH358">
        <v>37.042630000000003</v>
      </c>
      <c r="CI358">
        <v>16.30988</v>
      </c>
      <c r="CJ358">
        <v>1006.044</v>
      </c>
      <c r="CK358">
        <v>672.43439999999998</v>
      </c>
      <c r="CL358">
        <v>-291.18180000000001</v>
      </c>
      <c r="CM358">
        <v>-81.13091</v>
      </c>
      <c r="CN358">
        <v>-14.717890000000001</v>
      </c>
      <c r="CO358">
        <v>86.588679999999997</v>
      </c>
      <c r="CP358">
        <v>546.2029</v>
      </c>
      <c r="CQ358">
        <v>529.40830000000005</v>
      </c>
      <c r="CR358">
        <v>433.95359999999999</v>
      </c>
      <c r="CS358">
        <v>296.92619999999999</v>
      </c>
      <c r="CT358">
        <v>233.34219999999999</v>
      </c>
      <c r="CU358">
        <v>228.01990000000001</v>
      </c>
      <c r="CV358">
        <v>287.28210000000001</v>
      </c>
      <c r="CW358">
        <v>470.57990000000001</v>
      </c>
      <c r="CX358">
        <v>538.51779999999997</v>
      </c>
      <c r="CY358">
        <v>806.32569999999998</v>
      </c>
      <c r="CZ358">
        <v>575.04719999999998</v>
      </c>
      <c r="DA358">
        <v>365.20100000000002</v>
      </c>
      <c r="DB358">
        <v>269.11709999999999</v>
      </c>
      <c r="DC358">
        <v>484.18020000000001</v>
      </c>
      <c r="DD358">
        <v>836.39430000000004</v>
      </c>
      <c r="DE358">
        <v>1144.174</v>
      </c>
      <c r="DF358">
        <v>1344.6489999999999</v>
      </c>
      <c r="DG358">
        <v>1795.682</v>
      </c>
      <c r="DH358">
        <v>1694.9570000000001</v>
      </c>
      <c r="DI358">
        <v>3131.7890000000002</v>
      </c>
      <c r="DJ358">
        <v>1970.1780000000001</v>
      </c>
      <c r="DK358">
        <v>513.99350000000004</v>
      </c>
      <c r="DL358">
        <v>126.425</v>
      </c>
      <c r="DM358">
        <v>261.22910000000002</v>
      </c>
      <c r="DP358">
        <v>67</v>
      </c>
      <c r="DQ358">
        <v>1.3495710000000001</v>
      </c>
      <c r="DR358">
        <v>1.3495714000000001</v>
      </c>
    </row>
    <row r="359" spans="1:122" hidden="1" x14ac:dyDescent="0.3">
      <c r="A359" t="str">
        <f t="shared" si="7"/>
        <v>Size_Grp-20 to 199.99 kW_Elect DA 1-9 Hour ($600)_45153_18-19</v>
      </c>
      <c r="B359" t="s">
        <v>49</v>
      </c>
      <c r="C359" t="s">
        <v>199</v>
      </c>
      <c r="D359" t="s">
        <v>48</v>
      </c>
      <c r="E359" t="s">
        <v>48</v>
      </c>
      <c r="F359" t="s">
        <v>48</v>
      </c>
      <c r="G359" t="s">
        <v>84</v>
      </c>
      <c r="H359" t="s">
        <v>48</v>
      </c>
      <c r="I359" t="s">
        <v>48</v>
      </c>
      <c r="J359" t="s">
        <v>88</v>
      </c>
      <c r="K359" t="s">
        <v>195</v>
      </c>
      <c r="L359" s="21">
        <v>45153</v>
      </c>
      <c r="M359" s="25">
        <v>18</v>
      </c>
      <c r="N359">
        <v>19</v>
      </c>
      <c r="O359">
        <v>28</v>
      </c>
      <c r="P359">
        <v>28</v>
      </c>
      <c r="Q359">
        <v>1</v>
      </c>
      <c r="R359">
        <v>0</v>
      </c>
      <c r="S359">
        <v>0</v>
      </c>
      <c r="T359">
        <v>0</v>
      </c>
      <c r="U359">
        <v>0</v>
      </c>
      <c r="V359">
        <v>1606.57</v>
      </c>
      <c r="W359">
        <v>1541.53</v>
      </c>
      <c r="X359">
        <v>1562.2049999999999</v>
      </c>
      <c r="Y359">
        <v>1559.7149999999999</v>
      </c>
      <c r="Z359">
        <v>1650.69</v>
      </c>
      <c r="AA359">
        <v>1900.2</v>
      </c>
      <c r="AB359">
        <v>1930.23</v>
      </c>
      <c r="AC359">
        <v>2002.3050000000001</v>
      </c>
      <c r="AD359">
        <v>2110.5650000000001</v>
      </c>
      <c r="AE359">
        <v>2252.375</v>
      </c>
      <c r="AF359">
        <v>2376.6950000000002</v>
      </c>
      <c r="AG359">
        <v>2398.0650000000001</v>
      </c>
      <c r="AH359">
        <v>2441.27</v>
      </c>
      <c r="AI359">
        <v>2529.19</v>
      </c>
      <c r="AJ359">
        <v>2568.1950000000002</v>
      </c>
      <c r="AK359">
        <v>2554.42</v>
      </c>
      <c r="AL359">
        <v>2558.085</v>
      </c>
      <c r="AM359">
        <v>2274.44</v>
      </c>
      <c r="AN359">
        <v>2232.7150000000001</v>
      </c>
      <c r="AO359">
        <v>2327.54</v>
      </c>
      <c r="AP359">
        <v>2227</v>
      </c>
      <c r="AQ359">
        <v>2083.6350000000002</v>
      </c>
      <c r="AR359">
        <v>1820.7650000000001</v>
      </c>
      <c r="AS359">
        <v>1671.675</v>
      </c>
      <c r="AT359">
        <v>70.964286000000001</v>
      </c>
      <c r="AU359">
        <v>72.392857000000006</v>
      </c>
      <c r="AV359">
        <v>73.821428999999995</v>
      </c>
      <c r="AW359">
        <v>74.214286000000001</v>
      </c>
      <c r="AX359">
        <v>74.75</v>
      </c>
      <c r="AY359">
        <v>75.071428999999995</v>
      </c>
      <c r="AZ359">
        <v>76.037036999999998</v>
      </c>
      <c r="BA359">
        <v>76.444444000000004</v>
      </c>
      <c r="BB359">
        <v>75.107142999999994</v>
      </c>
      <c r="BC359">
        <v>73.535713999999999</v>
      </c>
      <c r="BD359">
        <v>73.178571000000005</v>
      </c>
      <c r="BE359">
        <v>72.142857000000006</v>
      </c>
      <c r="BF359">
        <v>70.964286000000001</v>
      </c>
      <c r="BG359">
        <v>70.857142999999994</v>
      </c>
      <c r="BH359">
        <v>70.142857000000006</v>
      </c>
      <c r="BI359">
        <v>68.464286000000001</v>
      </c>
      <c r="BJ359">
        <v>68.5</v>
      </c>
      <c r="BK359">
        <v>68.392857000000006</v>
      </c>
      <c r="BL359">
        <v>67.857142999999994</v>
      </c>
      <c r="BM359">
        <v>68.142857000000006</v>
      </c>
      <c r="BN359">
        <v>68.107142999999994</v>
      </c>
      <c r="BO359">
        <v>68.5</v>
      </c>
      <c r="BP359">
        <v>69.142857000000006</v>
      </c>
      <c r="BQ359">
        <v>70</v>
      </c>
      <c r="BR359">
        <v>-9.6994089999999993</v>
      </c>
      <c r="BS359">
        <v>12.07123</v>
      </c>
      <c r="BT359">
        <v>-21.280999999999999</v>
      </c>
      <c r="BU359">
        <v>-1.604795</v>
      </c>
      <c r="BV359">
        <v>-15.46238</v>
      </c>
      <c r="BW359">
        <v>8.8193029999999997</v>
      </c>
      <c r="BX359">
        <v>-10.55904</v>
      </c>
      <c r="BY359">
        <v>1.534834</v>
      </c>
      <c r="BZ359">
        <v>2.7721870000000002</v>
      </c>
      <c r="CA359">
        <v>4.1572909999999998</v>
      </c>
      <c r="CB359">
        <v>8.0009180000000004</v>
      </c>
      <c r="CC359">
        <v>31.71284</v>
      </c>
      <c r="CD359">
        <v>16.298739999999999</v>
      </c>
      <c r="CE359">
        <v>-56.745040000000003</v>
      </c>
      <c r="CF359">
        <v>-72.324269999999999</v>
      </c>
      <c r="CG359">
        <v>-69.603229999999996</v>
      </c>
      <c r="CH359">
        <v>-58.179589999999997</v>
      </c>
      <c r="CI359">
        <v>257.97829999999999</v>
      </c>
      <c r="CJ359">
        <v>264.23919999999998</v>
      </c>
      <c r="CK359">
        <v>46.229819999999997</v>
      </c>
      <c r="CL359">
        <v>21.94455</v>
      </c>
      <c r="CM359">
        <v>-4.7645949999999999</v>
      </c>
      <c r="CN359">
        <v>-1.76224</v>
      </c>
      <c r="CO359">
        <v>2.8329719999999998</v>
      </c>
      <c r="CP359">
        <v>113.1563</v>
      </c>
      <c r="CQ359">
        <v>101.9487</v>
      </c>
      <c r="CR359">
        <v>112.0583</v>
      </c>
      <c r="CS359">
        <v>114.8304</v>
      </c>
      <c r="CT359">
        <v>99.282880000000006</v>
      </c>
      <c r="CU359">
        <v>59.727229999999999</v>
      </c>
      <c r="CV359">
        <v>41.464889999999997</v>
      </c>
      <c r="CW359">
        <v>53.609430000000003</v>
      </c>
      <c r="CX359">
        <v>60.453629999999997</v>
      </c>
      <c r="CY359">
        <v>85.240949999999998</v>
      </c>
      <c r="CZ359">
        <v>69.090199999999996</v>
      </c>
      <c r="DA359">
        <v>40.43741</v>
      </c>
      <c r="DB359">
        <v>33.239789999999999</v>
      </c>
      <c r="DC359">
        <v>77.265720000000002</v>
      </c>
      <c r="DD359">
        <v>128.2938</v>
      </c>
      <c r="DE359">
        <v>143.13849999999999</v>
      </c>
      <c r="DF359">
        <v>115.4135</v>
      </c>
      <c r="DG359">
        <v>76.244609999999994</v>
      </c>
      <c r="DH359">
        <v>76.601230000000001</v>
      </c>
      <c r="DI359">
        <v>74.874179999999996</v>
      </c>
      <c r="DJ359">
        <v>74.274060000000006</v>
      </c>
      <c r="DK359">
        <v>27.5044</v>
      </c>
      <c r="DL359">
        <v>9.9786280000000005</v>
      </c>
      <c r="DM359">
        <v>23.884450000000001</v>
      </c>
      <c r="DP359">
        <v>28</v>
      </c>
      <c r="DQ359">
        <v>0.71079999999999999</v>
      </c>
      <c r="DR359">
        <v>0.71080001000000004</v>
      </c>
    </row>
    <row r="360" spans="1:122" hidden="1" x14ac:dyDescent="0.3">
      <c r="A360" t="str">
        <f t="shared" si="7"/>
        <v>Size_Grp-20 to 199.99 kW_Elect DA 1-9 Hour ($600)_45154_18-21</v>
      </c>
      <c r="B360" t="s">
        <v>49</v>
      </c>
      <c r="C360" t="s">
        <v>199</v>
      </c>
      <c r="D360" t="s">
        <v>48</v>
      </c>
      <c r="E360" t="s">
        <v>48</v>
      </c>
      <c r="F360" t="s">
        <v>48</v>
      </c>
      <c r="G360" t="s">
        <v>84</v>
      </c>
      <c r="H360" t="s">
        <v>48</v>
      </c>
      <c r="I360" t="s">
        <v>48</v>
      </c>
      <c r="J360" t="s">
        <v>88</v>
      </c>
      <c r="K360" t="s">
        <v>195</v>
      </c>
      <c r="L360" s="21">
        <v>45154</v>
      </c>
      <c r="M360" s="25">
        <v>18</v>
      </c>
      <c r="N360">
        <v>21</v>
      </c>
      <c r="O360">
        <v>28</v>
      </c>
      <c r="P360">
        <v>28</v>
      </c>
      <c r="Q360">
        <v>1</v>
      </c>
      <c r="R360">
        <v>0</v>
      </c>
      <c r="S360">
        <v>0</v>
      </c>
      <c r="T360">
        <v>0</v>
      </c>
      <c r="U360">
        <v>0</v>
      </c>
      <c r="V360">
        <v>1591.895</v>
      </c>
      <c r="W360">
        <v>1565.4449999999999</v>
      </c>
      <c r="X360">
        <v>1534.51</v>
      </c>
      <c r="Y360">
        <v>1555.825</v>
      </c>
      <c r="Z360">
        <v>1647.22</v>
      </c>
      <c r="AA360">
        <v>1888.73</v>
      </c>
      <c r="AB360">
        <v>1963.51</v>
      </c>
      <c r="AC360">
        <v>2113.2849999999999</v>
      </c>
      <c r="AD360">
        <v>2166.7950000000001</v>
      </c>
      <c r="AE360">
        <v>2261.9299999999998</v>
      </c>
      <c r="AF360">
        <v>2519.58</v>
      </c>
      <c r="AG360">
        <v>2533.67</v>
      </c>
      <c r="AH360">
        <v>2526.19</v>
      </c>
      <c r="AI360">
        <v>2505.7950000000001</v>
      </c>
      <c r="AJ360">
        <v>2586.4250000000002</v>
      </c>
      <c r="AK360">
        <v>2580.1550000000002</v>
      </c>
      <c r="AL360">
        <v>2687.32</v>
      </c>
      <c r="AM360">
        <v>2100.5749999999998</v>
      </c>
      <c r="AN360">
        <v>2215.63</v>
      </c>
      <c r="AO360">
        <v>2191.9549999999999</v>
      </c>
      <c r="AP360">
        <v>2050.4250000000002</v>
      </c>
      <c r="AQ360">
        <v>2276.36</v>
      </c>
      <c r="AR360">
        <v>1861.25</v>
      </c>
      <c r="AS360">
        <v>1692.335</v>
      </c>
      <c r="AT360">
        <v>73.625</v>
      </c>
      <c r="AU360">
        <v>76.553571000000005</v>
      </c>
      <c r="AV360">
        <v>77.321428999999995</v>
      </c>
      <c r="AW360">
        <v>77.678571000000005</v>
      </c>
      <c r="AX360">
        <v>78.857142999999994</v>
      </c>
      <c r="AY360">
        <v>78.535713999999999</v>
      </c>
      <c r="AZ360">
        <v>79.107142999999994</v>
      </c>
      <c r="BA360">
        <v>79.071428999999995</v>
      </c>
      <c r="BB360">
        <v>76.535713999999999</v>
      </c>
      <c r="BC360">
        <v>75.821428999999995</v>
      </c>
      <c r="BD360">
        <v>74.607142999999994</v>
      </c>
      <c r="BE360">
        <v>74.553571000000005</v>
      </c>
      <c r="BF360">
        <v>73.214286000000001</v>
      </c>
      <c r="BG360">
        <v>72.434782999999996</v>
      </c>
      <c r="BH360">
        <v>71.608695999999995</v>
      </c>
      <c r="BI360">
        <v>70.035713999999999</v>
      </c>
      <c r="BJ360">
        <v>69.818181999999993</v>
      </c>
      <c r="BK360">
        <v>70.047618999999997</v>
      </c>
      <c r="BL360">
        <v>69.555555999999996</v>
      </c>
      <c r="BM360">
        <v>70.035713999999999</v>
      </c>
      <c r="BN360">
        <v>70.142857000000006</v>
      </c>
      <c r="BO360">
        <v>70.642857000000006</v>
      </c>
      <c r="BP360">
        <v>71.928571000000005</v>
      </c>
      <c r="BQ360">
        <v>73.285713999999999</v>
      </c>
      <c r="BR360">
        <v>-4.9586680000000003</v>
      </c>
      <c r="BS360">
        <v>-29.47195</v>
      </c>
      <c r="BT360">
        <v>-15.69914</v>
      </c>
      <c r="BU360">
        <v>-22.96312</v>
      </c>
      <c r="BV360">
        <v>-17.695350000000001</v>
      </c>
      <c r="BW360">
        <v>16.93187</v>
      </c>
      <c r="BX360">
        <v>-11.66605</v>
      </c>
      <c r="BY360">
        <v>-50.61401</v>
      </c>
      <c r="BZ360">
        <v>3.5506530000000001</v>
      </c>
      <c r="CA360">
        <v>67.772630000000007</v>
      </c>
      <c r="CB360">
        <v>-52.32094</v>
      </c>
      <c r="CC360">
        <v>-32.220170000000003</v>
      </c>
      <c r="CD360">
        <v>14.72573</v>
      </c>
      <c r="CE360">
        <v>67.451149999999998</v>
      </c>
      <c r="CF360">
        <v>23.034880000000001</v>
      </c>
      <c r="CG360">
        <v>41.51455</v>
      </c>
      <c r="CH360">
        <v>-36.871420000000001</v>
      </c>
      <c r="CI360">
        <v>566.5521</v>
      </c>
      <c r="CJ360">
        <v>391.80430000000001</v>
      </c>
      <c r="CK360">
        <v>287.21980000000002</v>
      </c>
      <c r="CL360">
        <v>302.54390000000001</v>
      </c>
      <c r="CM360">
        <v>-87.618480000000005</v>
      </c>
      <c r="CN360">
        <v>37.931510000000003</v>
      </c>
      <c r="CO360">
        <v>49.738370000000003</v>
      </c>
      <c r="CP360">
        <v>104.7784</v>
      </c>
      <c r="CQ360">
        <v>95.636449999999996</v>
      </c>
      <c r="CR360">
        <v>110.8302</v>
      </c>
      <c r="CS360">
        <v>105.7993</v>
      </c>
      <c r="CT360">
        <v>88.37894</v>
      </c>
      <c r="CU360">
        <v>58.41995</v>
      </c>
      <c r="CV360">
        <v>38.597850000000001</v>
      </c>
      <c r="CW360">
        <v>49.106749999999998</v>
      </c>
      <c r="CX360">
        <v>57.020560000000003</v>
      </c>
      <c r="CY360">
        <v>91.937529999999995</v>
      </c>
      <c r="CZ360">
        <v>80.470029999999994</v>
      </c>
      <c r="DA360">
        <v>43.311120000000003</v>
      </c>
      <c r="DB360">
        <v>35.972070000000002</v>
      </c>
      <c r="DC360">
        <v>74.422229999999999</v>
      </c>
      <c r="DD360">
        <v>106.75539999999999</v>
      </c>
      <c r="DE360">
        <v>133.5993</v>
      </c>
      <c r="DF360">
        <v>108.0001</v>
      </c>
      <c r="DG360">
        <v>83.250789999999995</v>
      </c>
      <c r="DH360">
        <v>100.0821</v>
      </c>
      <c r="DI360">
        <v>89.522729999999996</v>
      </c>
      <c r="DJ360">
        <v>87.738439999999997</v>
      </c>
      <c r="DK360">
        <v>28.95429</v>
      </c>
      <c r="DL360">
        <v>10.908060000000001</v>
      </c>
      <c r="DM360">
        <v>22.371390000000002</v>
      </c>
      <c r="DP360">
        <v>28</v>
      </c>
      <c r="DQ360">
        <v>0.71079999999999999</v>
      </c>
      <c r="DR360">
        <v>0.71080001000000004</v>
      </c>
    </row>
    <row r="361" spans="1:122" hidden="1" x14ac:dyDescent="0.3">
      <c r="A361" t="str">
        <f t="shared" si="7"/>
        <v>Size_Grp-20 to 199.99 kW_Elect DO 1-9 Hour ($400)_45134_20-21</v>
      </c>
      <c r="B361" t="s">
        <v>49</v>
      </c>
      <c r="C361" t="s">
        <v>199</v>
      </c>
      <c r="D361" t="s">
        <v>48</v>
      </c>
      <c r="E361" t="s">
        <v>48</v>
      </c>
      <c r="F361" t="s">
        <v>48</v>
      </c>
      <c r="G361" t="s">
        <v>84</v>
      </c>
      <c r="H361" t="s">
        <v>48</v>
      </c>
      <c r="I361" t="s">
        <v>48</v>
      </c>
      <c r="J361" t="s">
        <v>88</v>
      </c>
      <c r="K361" t="s">
        <v>194</v>
      </c>
      <c r="L361" s="21">
        <v>45134</v>
      </c>
      <c r="M361" s="25">
        <v>20</v>
      </c>
      <c r="N361">
        <v>21</v>
      </c>
      <c r="O361">
        <v>50</v>
      </c>
      <c r="P361">
        <v>50</v>
      </c>
      <c r="Q361">
        <v>1</v>
      </c>
      <c r="R361">
        <v>0</v>
      </c>
      <c r="S361">
        <v>0</v>
      </c>
      <c r="T361">
        <v>0</v>
      </c>
      <c r="U361">
        <v>0</v>
      </c>
      <c r="V361">
        <v>5370.68</v>
      </c>
      <c r="W361">
        <v>5095.54</v>
      </c>
      <c r="X361">
        <v>4878.3999999999996</v>
      </c>
      <c r="Y361">
        <v>5077.0600000000004</v>
      </c>
      <c r="Z361">
        <v>5274.54</v>
      </c>
      <c r="AA361">
        <v>5432.66</v>
      </c>
      <c r="AB361">
        <v>5642.36</v>
      </c>
      <c r="AC361">
        <v>5597.68</v>
      </c>
      <c r="AD361">
        <v>6145.92</v>
      </c>
      <c r="AE361">
        <v>6354.2</v>
      </c>
      <c r="AF361">
        <v>6920.2</v>
      </c>
      <c r="AG361">
        <v>7455.02</v>
      </c>
      <c r="AH361">
        <v>7721.66</v>
      </c>
      <c r="AI361">
        <v>7689</v>
      </c>
      <c r="AJ361">
        <v>7697.46</v>
      </c>
      <c r="AK361">
        <v>7684.26</v>
      </c>
      <c r="AL361">
        <v>8240.18</v>
      </c>
      <c r="AM361">
        <v>8535.36</v>
      </c>
      <c r="AN361">
        <v>8546.2199999999993</v>
      </c>
      <c r="AO361">
        <v>7160</v>
      </c>
      <c r="AP361">
        <v>7293.56</v>
      </c>
      <c r="AQ361">
        <v>8001.16</v>
      </c>
      <c r="AR361">
        <v>6208.14</v>
      </c>
      <c r="AS361">
        <v>5571.86</v>
      </c>
      <c r="AT361">
        <v>75.468085000000002</v>
      </c>
      <c r="AU361">
        <v>75.7</v>
      </c>
      <c r="AV361">
        <v>76.06</v>
      </c>
      <c r="AW361">
        <v>76.8</v>
      </c>
      <c r="AX361">
        <v>75.66</v>
      </c>
      <c r="AY361">
        <v>74.2</v>
      </c>
      <c r="AZ361">
        <v>72.739999999999995</v>
      </c>
      <c r="BA361">
        <v>72.34</v>
      </c>
      <c r="BB361">
        <v>72.3</v>
      </c>
      <c r="BC361">
        <v>71.959999999999994</v>
      </c>
      <c r="BD361">
        <v>71.400000000000006</v>
      </c>
      <c r="BE361">
        <v>71.86</v>
      </c>
      <c r="BF361">
        <v>71.459999999999994</v>
      </c>
      <c r="BG361">
        <v>72.08</v>
      </c>
      <c r="BH361">
        <v>71.42</v>
      </c>
      <c r="BI361">
        <v>71.66</v>
      </c>
      <c r="BJ361">
        <v>71.34</v>
      </c>
      <c r="BK361">
        <v>71.56</v>
      </c>
      <c r="BL361">
        <v>72.66</v>
      </c>
      <c r="BM361">
        <v>73.17</v>
      </c>
      <c r="BN361">
        <v>73.459999999999994</v>
      </c>
      <c r="BO361">
        <v>73.08</v>
      </c>
      <c r="BP361">
        <v>73.127660000000006</v>
      </c>
      <c r="BQ361">
        <v>73.765957</v>
      </c>
      <c r="BR361">
        <v>-88.584469999999996</v>
      </c>
      <c r="BS361">
        <v>-80.222930000000005</v>
      </c>
      <c r="BT361">
        <v>-10.47749</v>
      </c>
      <c r="BU361">
        <v>5.9972110000000001</v>
      </c>
      <c r="BV361">
        <v>20.341519999999999</v>
      </c>
      <c r="BW361">
        <v>-75.789019999999994</v>
      </c>
      <c r="BX361">
        <v>-93.154929999999993</v>
      </c>
      <c r="BY361">
        <v>-119.9012</v>
      </c>
      <c r="BZ361">
        <v>34.274279999999997</v>
      </c>
      <c r="CA361">
        <v>190.5496</v>
      </c>
      <c r="CB361">
        <v>-82.482500000000002</v>
      </c>
      <c r="CC361">
        <v>-88.832250000000002</v>
      </c>
      <c r="CD361">
        <v>-22.111270000000001</v>
      </c>
      <c r="CE361">
        <v>162.89169999999999</v>
      </c>
      <c r="CF361">
        <v>194.91810000000001</v>
      </c>
      <c r="CG361">
        <v>249.19890000000001</v>
      </c>
      <c r="CH361">
        <v>-17.78342</v>
      </c>
      <c r="CI361">
        <v>9.1238539999999997</v>
      </c>
      <c r="CJ361">
        <v>197.65530000000001</v>
      </c>
      <c r="CK361">
        <v>1719.5</v>
      </c>
      <c r="CL361">
        <v>1392.277</v>
      </c>
      <c r="CM361">
        <v>155.14779999999999</v>
      </c>
      <c r="CN361">
        <v>-120.7454</v>
      </c>
      <c r="CO361">
        <v>-36.357149999999997</v>
      </c>
      <c r="CP361">
        <v>2006.6869999999999</v>
      </c>
      <c r="CQ361">
        <v>1438.31</v>
      </c>
      <c r="CR361">
        <v>1089.155</v>
      </c>
      <c r="CS361">
        <v>884.29</v>
      </c>
      <c r="CT361">
        <v>801.34010000000001</v>
      </c>
      <c r="CU361">
        <v>1024.069</v>
      </c>
      <c r="CV361">
        <v>1273.7940000000001</v>
      </c>
      <c r="CW361">
        <v>2010.1610000000001</v>
      </c>
      <c r="CX361">
        <v>2556.0070000000001</v>
      </c>
      <c r="CY361">
        <v>1887.0409999999999</v>
      </c>
      <c r="CZ361">
        <v>2306.9769999999999</v>
      </c>
      <c r="DA361">
        <v>1368.9760000000001</v>
      </c>
      <c r="DB361">
        <v>786.90369999999996</v>
      </c>
      <c r="DC361">
        <v>2493.1979999999999</v>
      </c>
      <c r="DD361">
        <v>2802.9870000000001</v>
      </c>
      <c r="DE361">
        <v>2491.5250000000001</v>
      </c>
      <c r="DF361">
        <v>4886.2150000000001</v>
      </c>
      <c r="DG361">
        <v>4402.3100000000004</v>
      </c>
      <c r="DH361">
        <v>3282.39</v>
      </c>
      <c r="DI361">
        <v>2447.5520000000001</v>
      </c>
      <c r="DJ361">
        <v>2552.8629999999998</v>
      </c>
      <c r="DK361">
        <v>837.91</v>
      </c>
      <c r="DL361">
        <v>302.65030000000002</v>
      </c>
      <c r="DM361">
        <v>445.21210000000002</v>
      </c>
      <c r="DP361">
        <v>50</v>
      </c>
      <c r="DQ361">
        <v>1.7696080000000001</v>
      </c>
      <c r="DR361">
        <v>1.7696079</v>
      </c>
    </row>
    <row r="362" spans="1:122" hidden="1" x14ac:dyDescent="0.3">
      <c r="A362" t="str">
        <f t="shared" si="7"/>
        <v>Size_Grp-20 to 199.99 kW_Elect DO 1-9 Hour ($400)_45135_20-21</v>
      </c>
      <c r="B362" t="s">
        <v>49</v>
      </c>
      <c r="C362" t="s">
        <v>199</v>
      </c>
      <c r="D362" t="s">
        <v>48</v>
      </c>
      <c r="E362" t="s">
        <v>48</v>
      </c>
      <c r="F362" t="s">
        <v>48</v>
      </c>
      <c r="G362" t="s">
        <v>84</v>
      </c>
      <c r="H362" t="s">
        <v>48</v>
      </c>
      <c r="I362" t="s">
        <v>48</v>
      </c>
      <c r="J362" t="s">
        <v>88</v>
      </c>
      <c r="K362" t="s">
        <v>194</v>
      </c>
      <c r="L362" s="21">
        <v>45135</v>
      </c>
      <c r="M362" s="25">
        <v>20</v>
      </c>
      <c r="N362">
        <v>21</v>
      </c>
      <c r="O362">
        <v>50</v>
      </c>
      <c r="P362">
        <v>50</v>
      </c>
      <c r="Q362">
        <v>1</v>
      </c>
      <c r="R362">
        <v>0</v>
      </c>
      <c r="S362">
        <v>0</v>
      </c>
      <c r="T362">
        <v>0</v>
      </c>
      <c r="U362">
        <v>0</v>
      </c>
      <c r="V362">
        <v>5116.84</v>
      </c>
      <c r="W362">
        <v>4894.6000000000004</v>
      </c>
      <c r="X362">
        <v>4772.96</v>
      </c>
      <c r="Y362">
        <v>4995.16</v>
      </c>
      <c r="Z362">
        <v>5155.72</v>
      </c>
      <c r="AA362">
        <v>5318.88</v>
      </c>
      <c r="AB362">
        <v>5739.3</v>
      </c>
      <c r="AC362">
        <v>5657.58</v>
      </c>
      <c r="AD362">
        <v>6328.38</v>
      </c>
      <c r="AE362">
        <v>6179.34</v>
      </c>
      <c r="AF362">
        <v>6550.54</v>
      </c>
      <c r="AG362">
        <v>6814.02</v>
      </c>
      <c r="AH362">
        <v>6899.8</v>
      </c>
      <c r="AI362">
        <v>6928.8</v>
      </c>
      <c r="AJ362">
        <v>6984.1</v>
      </c>
      <c r="AK362">
        <v>7014.62</v>
      </c>
      <c r="AL362">
        <v>7614.88</v>
      </c>
      <c r="AM362">
        <v>8052.82</v>
      </c>
      <c r="AN362">
        <v>8476.34</v>
      </c>
      <c r="AO362">
        <v>7222.46</v>
      </c>
      <c r="AP362">
        <v>7289.54</v>
      </c>
      <c r="AQ362">
        <v>7724.54</v>
      </c>
      <c r="AR362">
        <v>5891.72</v>
      </c>
      <c r="AS362">
        <v>5301.52</v>
      </c>
      <c r="AT362">
        <v>72.81</v>
      </c>
      <c r="AU362">
        <v>73.75</v>
      </c>
      <c r="AV362">
        <v>74.12</v>
      </c>
      <c r="AW362">
        <v>73.239999999999995</v>
      </c>
      <c r="AX362">
        <v>72.530612000000005</v>
      </c>
      <c r="AY362">
        <v>71.591836999999998</v>
      </c>
      <c r="AZ362">
        <v>71.122449000000003</v>
      </c>
      <c r="BA362">
        <v>71.42</v>
      </c>
      <c r="BB362">
        <v>72.239999999999995</v>
      </c>
      <c r="BC362">
        <v>72.3</v>
      </c>
      <c r="BD362">
        <v>71.739999999999995</v>
      </c>
      <c r="BE362">
        <v>71.459999999999994</v>
      </c>
      <c r="BF362">
        <v>70.38</v>
      </c>
      <c r="BG362">
        <v>69.44</v>
      </c>
      <c r="BH362">
        <v>69.040000000000006</v>
      </c>
      <c r="BI362">
        <v>69.62</v>
      </c>
      <c r="BJ362">
        <v>69.430000000000007</v>
      </c>
      <c r="BK362">
        <v>70.3</v>
      </c>
      <c r="BL362">
        <v>71</v>
      </c>
      <c r="BM362">
        <v>71.2</v>
      </c>
      <c r="BN362">
        <v>71.12</v>
      </c>
      <c r="BO362">
        <v>70.38</v>
      </c>
      <c r="BP362">
        <v>70.900000000000006</v>
      </c>
      <c r="BQ362">
        <v>71.5</v>
      </c>
      <c r="BR362">
        <v>-88.584509999999995</v>
      </c>
      <c r="BS362">
        <v>-80.222930000000005</v>
      </c>
      <c r="BT362">
        <v>-10.477499999999999</v>
      </c>
      <c r="BU362">
        <v>5.9972159999999999</v>
      </c>
      <c r="BV362">
        <v>20.341529999999999</v>
      </c>
      <c r="BW362">
        <v>-75.789069999999995</v>
      </c>
      <c r="BX362">
        <v>-93.154849999999996</v>
      </c>
      <c r="BY362">
        <v>-119.9012</v>
      </c>
      <c r="BZ362">
        <v>34.274189999999997</v>
      </c>
      <c r="CA362">
        <v>190.54949999999999</v>
      </c>
      <c r="CB362">
        <v>-82.482609999999994</v>
      </c>
      <c r="CC362">
        <v>-88.832179999999994</v>
      </c>
      <c r="CD362">
        <v>-22.1112</v>
      </c>
      <c r="CE362">
        <v>162.89179999999999</v>
      </c>
      <c r="CF362">
        <v>194.91800000000001</v>
      </c>
      <c r="CG362">
        <v>249.19890000000001</v>
      </c>
      <c r="CH362">
        <v>-17.783449999999998</v>
      </c>
      <c r="CI362">
        <v>9.1238399999999995</v>
      </c>
      <c r="CJ362">
        <v>197.65530000000001</v>
      </c>
      <c r="CK362">
        <v>1719.5</v>
      </c>
      <c r="CL362">
        <v>1392.277</v>
      </c>
      <c r="CM362">
        <v>155.14779999999999</v>
      </c>
      <c r="CN362">
        <v>-120.7453</v>
      </c>
      <c r="CO362">
        <v>-36.357250000000001</v>
      </c>
      <c r="CP362">
        <v>1929.433</v>
      </c>
      <c r="CQ362">
        <v>1352.5150000000001</v>
      </c>
      <c r="CR362">
        <v>1031.577</v>
      </c>
      <c r="CS362">
        <v>833.32169999999996</v>
      </c>
      <c r="CT362">
        <v>783.58519999999999</v>
      </c>
      <c r="CU362">
        <v>1017.426</v>
      </c>
      <c r="CV362">
        <v>1262.1610000000001</v>
      </c>
      <c r="CW362">
        <v>1937.1469999999999</v>
      </c>
      <c r="CX362">
        <v>2520.9470000000001</v>
      </c>
      <c r="CY362">
        <v>1919.8789999999999</v>
      </c>
      <c r="CZ362">
        <v>2119.7190000000001</v>
      </c>
      <c r="DA362">
        <v>1307.7460000000001</v>
      </c>
      <c r="DB362">
        <v>735.47389999999996</v>
      </c>
      <c r="DC362">
        <v>2395.3009999999999</v>
      </c>
      <c r="DD362">
        <v>2421.9340000000002</v>
      </c>
      <c r="DE362">
        <v>2516.9960000000001</v>
      </c>
      <c r="DF362">
        <v>5041.21</v>
      </c>
      <c r="DG362">
        <v>4217.2439999999997</v>
      </c>
      <c r="DH362">
        <v>3052.1880000000001</v>
      </c>
      <c r="DI362">
        <v>2270.098</v>
      </c>
      <c r="DJ362">
        <v>2691.2350000000001</v>
      </c>
      <c r="DK362">
        <v>780.99789999999996</v>
      </c>
      <c r="DL362">
        <v>292.59179999999998</v>
      </c>
      <c r="DM362">
        <v>418.59269999999998</v>
      </c>
      <c r="DP362">
        <v>50</v>
      </c>
      <c r="DQ362">
        <v>1.7696080000000001</v>
      </c>
      <c r="DR362">
        <v>1.7696079</v>
      </c>
    </row>
    <row r="363" spans="1:122" hidden="1" x14ac:dyDescent="0.3">
      <c r="A363" t="str">
        <f t="shared" si="7"/>
        <v>Size_Grp-20 to 199.99 kW_Elect DO 1-9 Hour ($400)_45153_19-21</v>
      </c>
      <c r="B363" t="s">
        <v>49</v>
      </c>
      <c r="C363" t="s">
        <v>199</v>
      </c>
      <c r="D363" t="s">
        <v>48</v>
      </c>
      <c r="E363" t="s">
        <v>48</v>
      </c>
      <c r="F363" t="s">
        <v>48</v>
      </c>
      <c r="G363" t="s">
        <v>84</v>
      </c>
      <c r="H363" t="s">
        <v>48</v>
      </c>
      <c r="I363" t="s">
        <v>48</v>
      </c>
      <c r="J363" t="s">
        <v>88</v>
      </c>
      <c r="K363" t="s">
        <v>194</v>
      </c>
      <c r="L363" s="21">
        <v>45153</v>
      </c>
      <c r="M363" s="25">
        <v>19</v>
      </c>
      <c r="N363">
        <v>21</v>
      </c>
      <c r="O363">
        <v>50</v>
      </c>
      <c r="P363">
        <v>50</v>
      </c>
      <c r="Q363">
        <v>1</v>
      </c>
      <c r="R363">
        <v>0</v>
      </c>
      <c r="S363">
        <v>0</v>
      </c>
      <c r="T363">
        <v>0</v>
      </c>
      <c r="U363">
        <v>0</v>
      </c>
      <c r="V363">
        <v>4995.72</v>
      </c>
      <c r="W363">
        <v>4893.6000000000004</v>
      </c>
      <c r="X363">
        <v>4777.9399999999996</v>
      </c>
      <c r="Y363">
        <v>5006.34</v>
      </c>
      <c r="Z363">
        <v>5176.58</v>
      </c>
      <c r="AA363">
        <v>5353.86</v>
      </c>
      <c r="AB363">
        <v>5752.04</v>
      </c>
      <c r="AC363">
        <v>5671.34</v>
      </c>
      <c r="AD363">
        <v>6233.4</v>
      </c>
      <c r="AE363">
        <v>6291.12</v>
      </c>
      <c r="AF363">
        <v>6555.4</v>
      </c>
      <c r="AG363">
        <v>6879.76</v>
      </c>
      <c r="AH363">
        <v>7192.86</v>
      </c>
      <c r="AI363">
        <v>7546.86</v>
      </c>
      <c r="AJ363">
        <v>7678.98</v>
      </c>
      <c r="AK363">
        <v>7915.22</v>
      </c>
      <c r="AL363">
        <v>8489.58</v>
      </c>
      <c r="AM363">
        <v>8446.02</v>
      </c>
      <c r="AN363">
        <v>7258.1</v>
      </c>
      <c r="AO363">
        <v>7622.38</v>
      </c>
      <c r="AP363">
        <v>7643.78</v>
      </c>
      <c r="AQ363">
        <v>8185.14</v>
      </c>
      <c r="AR363">
        <v>6480.78</v>
      </c>
      <c r="AS363">
        <v>5874.9</v>
      </c>
      <c r="AT363">
        <v>71.84</v>
      </c>
      <c r="AU363">
        <v>73.06</v>
      </c>
      <c r="AV363">
        <v>74.38</v>
      </c>
      <c r="AW363">
        <v>74.48</v>
      </c>
      <c r="AX363">
        <v>75.040000000000006</v>
      </c>
      <c r="AY363">
        <v>74.959999999999994</v>
      </c>
      <c r="AZ363">
        <v>75.448980000000006</v>
      </c>
      <c r="BA363">
        <v>75.938776000000004</v>
      </c>
      <c r="BB363">
        <v>74.760000000000005</v>
      </c>
      <c r="BC363">
        <v>72.8</v>
      </c>
      <c r="BD363">
        <v>72.599999999999994</v>
      </c>
      <c r="BE363">
        <v>71.5</v>
      </c>
      <c r="BF363">
        <v>70.52</v>
      </c>
      <c r="BG363">
        <v>70.44</v>
      </c>
      <c r="BH363">
        <v>69.7</v>
      </c>
      <c r="BI363">
        <v>68.319999999999993</v>
      </c>
      <c r="BJ363">
        <v>68.260000000000005</v>
      </c>
      <c r="BK363">
        <v>68.22</v>
      </c>
      <c r="BL363">
        <v>67.819999999999993</v>
      </c>
      <c r="BM363">
        <v>68.260000000000005</v>
      </c>
      <c r="BN363">
        <v>68.42</v>
      </c>
      <c r="BO363">
        <v>69.14</v>
      </c>
      <c r="BP363">
        <v>69.959999999999994</v>
      </c>
      <c r="BQ363">
        <v>71.02</v>
      </c>
      <c r="BR363">
        <v>156.23079999999999</v>
      </c>
      <c r="BS363">
        <v>94.749510000000001</v>
      </c>
      <c r="BT363">
        <v>96.180430000000001</v>
      </c>
      <c r="BU363">
        <v>84.161749999999998</v>
      </c>
      <c r="BV363">
        <v>69.241569999999996</v>
      </c>
      <c r="BW363">
        <v>-22.09891</v>
      </c>
      <c r="BX363">
        <v>-38.257860000000001</v>
      </c>
      <c r="BY363">
        <v>2.1972040000000002</v>
      </c>
      <c r="BZ363">
        <v>-29.868230000000001</v>
      </c>
      <c r="CA363">
        <v>-1.9783550000000001</v>
      </c>
      <c r="CB363">
        <v>-39.530790000000003</v>
      </c>
      <c r="CC363">
        <v>70.416650000000004</v>
      </c>
      <c r="CD363">
        <v>37.983580000000003</v>
      </c>
      <c r="CE363">
        <v>-94.741100000000003</v>
      </c>
      <c r="CF363">
        <v>-96.55583</v>
      </c>
      <c r="CG363">
        <v>-91.532139999999998</v>
      </c>
      <c r="CH363">
        <v>-312.83150000000001</v>
      </c>
      <c r="CI363">
        <v>153.12989999999999</v>
      </c>
      <c r="CJ363">
        <v>1753.8810000000001</v>
      </c>
      <c r="CK363">
        <v>1551.444</v>
      </c>
      <c r="CL363">
        <v>1270.0139999999999</v>
      </c>
      <c r="CM363">
        <v>136.8612</v>
      </c>
      <c r="CN363">
        <v>-114.7754</v>
      </c>
      <c r="CO363">
        <v>-40.41592</v>
      </c>
      <c r="CP363">
        <v>348.61880000000002</v>
      </c>
      <c r="CQ363">
        <v>327.024</v>
      </c>
      <c r="CR363">
        <v>289.13209999999998</v>
      </c>
      <c r="CS363">
        <v>232.6695</v>
      </c>
      <c r="CT363">
        <v>202.39670000000001</v>
      </c>
      <c r="CU363">
        <v>150.23759999999999</v>
      </c>
      <c r="CV363">
        <v>224.98179999999999</v>
      </c>
      <c r="CW363">
        <v>394.029</v>
      </c>
      <c r="CX363">
        <v>407.69650000000001</v>
      </c>
      <c r="CY363">
        <v>562.92179999999996</v>
      </c>
      <c r="CZ363">
        <v>334.56709999999998</v>
      </c>
      <c r="DA363">
        <v>193.6233</v>
      </c>
      <c r="DB363">
        <v>194.34909999999999</v>
      </c>
      <c r="DC363">
        <v>288.10570000000001</v>
      </c>
      <c r="DD363">
        <v>586.33150000000001</v>
      </c>
      <c r="DE363">
        <v>1422.924</v>
      </c>
      <c r="DF363">
        <v>1653.7560000000001</v>
      </c>
      <c r="DG363">
        <v>1171.9010000000001</v>
      </c>
      <c r="DH363">
        <v>739.49770000000001</v>
      </c>
      <c r="DI363">
        <v>651.28819999999996</v>
      </c>
      <c r="DJ363">
        <v>527.86810000000003</v>
      </c>
      <c r="DK363">
        <v>222.60390000000001</v>
      </c>
      <c r="DL363">
        <v>83.546390000000002</v>
      </c>
      <c r="DM363">
        <v>129.06970000000001</v>
      </c>
      <c r="DP363">
        <v>50</v>
      </c>
      <c r="DQ363">
        <v>1.7696080000000001</v>
      </c>
      <c r="DR363">
        <v>1.7696079</v>
      </c>
    </row>
    <row r="364" spans="1:122" hidden="1" x14ac:dyDescent="0.3">
      <c r="A364" t="str">
        <f t="shared" si="7"/>
        <v>Size_Grp-20 to 199.99 kW_Elect DO 1-9 Hour ($400)_45154_18-21</v>
      </c>
      <c r="B364" t="s">
        <v>49</v>
      </c>
      <c r="C364" t="s">
        <v>199</v>
      </c>
      <c r="D364" t="s">
        <v>48</v>
      </c>
      <c r="E364" t="s">
        <v>48</v>
      </c>
      <c r="F364" t="s">
        <v>48</v>
      </c>
      <c r="G364" t="s">
        <v>84</v>
      </c>
      <c r="H364" t="s">
        <v>48</v>
      </c>
      <c r="I364" t="s">
        <v>48</v>
      </c>
      <c r="J364" t="s">
        <v>88</v>
      </c>
      <c r="K364" t="s">
        <v>194</v>
      </c>
      <c r="L364" s="21">
        <v>45154</v>
      </c>
      <c r="M364" s="25">
        <v>18</v>
      </c>
      <c r="N364">
        <v>21</v>
      </c>
      <c r="O364">
        <v>50</v>
      </c>
      <c r="P364">
        <v>50</v>
      </c>
      <c r="Q364">
        <v>1</v>
      </c>
      <c r="R364">
        <v>0</v>
      </c>
      <c r="S364">
        <v>0</v>
      </c>
      <c r="T364">
        <v>0</v>
      </c>
      <c r="U364">
        <v>0</v>
      </c>
      <c r="V364">
        <v>5473.7</v>
      </c>
      <c r="W364">
        <v>5139.5200000000004</v>
      </c>
      <c r="X364">
        <v>4976.58</v>
      </c>
      <c r="Y364">
        <v>5269.02</v>
      </c>
      <c r="Z364">
        <v>5498.28</v>
      </c>
      <c r="AA364">
        <v>5517.88</v>
      </c>
      <c r="AB364">
        <v>5930.4</v>
      </c>
      <c r="AC364">
        <v>5742.44</v>
      </c>
      <c r="AD364">
        <v>6233.62</v>
      </c>
      <c r="AE364">
        <v>6609.48</v>
      </c>
      <c r="AF364">
        <v>7040.82</v>
      </c>
      <c r="AG364">
        <v>7443.56</v>
      </c>
      <c r="AH364">
        <v>7708.74</v>
      </c>
      <c r="AI364">
        <v>7944.84</v>
      </c>
      <c r="AJ364">
        <v>8038.94</v>
      </c>
      <c r="AK364">
        <v>8534.48</v>
      </c>
      <c r="AL364">
        <v>8647.7800000000007</v>
      </c>
      <c r="AM364">
        <v>7181.58</v>
      </c>
      <c r="AN364">
        <v>7624.68</v>
      </c>
      <c r="AO364">
        <v>8084.16</v>
      </c>
      <c r="AP364">
        <v>7834</v>
      </c>
      <c r="AQ364">
        <v>8312.66</v>
      </c>
      <c r="AR364">
        <v>6585.62</v>
      </c>
      <c r="AS364">
        <v>5880.78</v>
      </c>
      <c r="AT364">
        <v>74.53</v>
      </c>
      <c r="AU364">
        <v>77.39</v>
      </c>
      <c r="AV364">
        <v>78.14</v>
      </c>
      <c r="AW364">
        <v>78.12</v>
      </c>
      <c r="AX364">
        <v>78.900000000000006</v>
      </c>
      <c r="AY364">
        <v>78.599999999999994</v>
      </c>
      <c r="AZ364">
        <v>79.34</v>
      </c>
      <c r="BA364">
        <v>78.900000000000006</v>
      </c>
      <c r="BB364">
        <v>76.400000000000006</v>
      </c>
      <c r="BC364">
        <v>75.319999999999993</v>
      </c>
      <c r="BD364">
        <v>73.900000000000006</v>
      </c>
      <c r="BE364">
        <v>73.64</v>
      </c>
      <c r="BF364">
        <v>72.8</v>
      </c>
      <c r="BG364">
        <v>72.304878000000002</v>
      </c>
      <c r="BH364">
        <v>71.280488000000005</v>
      </c>
      <c r="BI364">
        <v>69.900000000000006</v>
      </c>
      <c r="BJ364">
        <v>69.292682999999997</v>
      </c>
      <c r="BK364">
        <v>69.405405000000002</v>
      </c>
      <c r="BL364">
        <v>69.260869999999997</v>
      </c>
      <c r="BM364">
        <v>69.959999999999994</v>
      </c>
      <c r="BN364">
        <v>70.48</v>
      </c>
      <c r="BO364">
        <v>71.599999999999994</v>
      </c>
      <c r="BP364">
        <v>72.94</v>
      </c>
      <c r="BQ364">
        <v>74.48</v>
      </c>
      <c r="BR364">
        <v>-124.8416</v>
      </c>
      <c r="BS364">
        <v>40.592480000000002</v>
      </c>
      <c r="BT364">
        <v>67.959649999999996</v>
      </c>
      <c r="BU364">
        <v>-11.116770000000001</v>
      </c>
      <c r="BV364">
        <v>-56.984999999999999</v>
      </c>
      <c r="BW364">
        <v>11.180730000000001</v>
      </c>
      <c r="BX364">
        <v>-18.348490000000002</v>
      </c>
      <c r="BY364">
        <v>23.798839999999998</v>
      </c>
      <c r="BZ364">
        <v>127.08150000000001</v>
      </c>
      <c r="CA364">
        <v>-33.676409999999997</v>
      </c>
      <c r="CB364">
        <v>-66.865840000000006</v>
      </c>
      <c r="CC364">
        <v>57.307180000000002</v>
      </c>
      <c r="CD364">
        <v>39.651699999999998</v>
      </c>
      <c r="CE364">
        <v>-13.01187</v>
      </c>
      <c r="CF364">
        <v>23.66029</v>
      </c>
      <c r="CG364">
        <v>-262.79509999999999</v>
      </c>
      <c r="CH364">
        <v>-34.214030000000001</v>
      </c>
      <c r="CI364">
        <v>1863.8810000000001</v>
      </c>
      <c r="CJ364">
        <v>1782.2329999999999</v>
      </c>
      <c r="CK364">
        <v>1435.48</v>
      </c>
      <c r="CL364">
        <v>1378.9059999999999</v>
      </c>
      <c r="CM364">
        <v>209.17920000000001</v>
      </c>
      <c r="CN364">
        <v>-165.34280000000001</v>
      </c>
      <c r="CO364">
        <v>-42.341949999999997</v>
      </c>
      <c r="CP364">
        <v>376.94510000000002</v>
      </c>
      <c r="CQ364">
        <v>383.12880000000001</v>
      </c>
      <c r="CR364">
        <v>293.55549999999999</v>
      </c>
      <c r="CS364">
        <v>229.45410000000001</v>
      </c>
      <c r="CT364">
        <v>204.99359999999999</v>
      </c>
      <c r="CU364">
        <v>154.22</v>
      </c>
      <c r="CV364">
        <v>217.7449</v>
      </c>
      <c r="CW364">
        <v>388.66090000000003</v>
      </c>
      <c r="CX364">
        <v>385.48379999999997</v>
      </c>
      <c r="CY364">
        <v>836.10550000000001</v>
      </c>
      <c r="CZ364">
        <v>540.1875</v>
      </c>
      <c r="DA364">
        <v>568.07449999999994</v>
      </c>
      <c r="DB364">
        <v>193.20740000000001</v>
      </c>
      <c r="DC364">
        <v>265.61900000000003</v>
      </c>
      <c r="DD364">
        <v>549.33910000000003</v>
      </c>
      <c r="DE364">
        <v>1464.6469999999999</v>
      </c>
      <c r="DF364">
        <v>1636.4290000000001</v>
      </c>
      <c r="DG364">
        <v>1150.6210000000001</v>
      </c>
      <c r="DH364">
        <v>766.64919999999995</v>
      </c>
      <c r="DI364">
        <v>694.33979999999997</v>
      </c>
      <c r="DJ364">
        <v>532.77670000000001</v>
      </c>
      <c r="DK364">
        <v>279.13580000000002</v>
      </c>
      <c r="DL364">
        <v>90.511979999999994</v>
      </c>
      <c r="DM364">
        <v>136.34620000000001</v>
      </c>
      <c r="DP364">
        <v>50</v>
      </c>
      <c r="DQ364">
        <v>1.7696080000000001</v>
      </c>
      <c r="DR364">
        <v>1.7696079</v>
      </c>
    </row>
    <row r="365" spans="1:122" hidden="1" x14ac:dyDescent="0.3">
      <c r="A365" t="str">
        <f t="shared" si="7"/>
        <v>Size_Grp-20 to 199.99 kW_Elect DO 1-9 Hour ($400)_45166_19-20</v>
      </c>
      <c r="B365" t="s">
        <v>49</v>
      </c>
      <c r="C365" t="s">
        <v>199</v>
      </c>
      <c r="D365" t="s">
        <v>48</v>
      </c>
      <c r="E365" t="s">
        <v>48</v>
      </c>
      <c r="F365" t="s">
        <v>48</v>
      </c>
      <c r="G365" t="s">
        <v>84</v>
      </c>
      <c r="H365" t="s">
        <v>48</v>
      </c>
      <c r="I365" t="s">
        <v>48</v>
      </c>
      <c r="J365" t="s">
        <v>88</v>
      </c>
      <c r="K365" t="s">
        <v>194</v>
      </c>
      <c r="L365" s="21">
        <v>45166</v>
      </c>
      <c r="M365" s="25">
        <v>19</v>
      </c>
      <c r="N365">
        <v>20</v>
      </c>
      <c r="O365">
        <v>50</v>
      </c>
      <c r="P365">
        <v>50</v>
      </c>
      <c r="Q365">
        <v>1</v>
      </c>
      <c r="R365">
        <v>0</v>
      </c>
      <c r="S365">
        <v>0</v>
      </c>
      <c r="T365">
        <v>0</v>
      </c>
      <c r="U365">
        <v>0</v>
      </c>
      <c r="V365">
        <v>4877.58</v>
      </c>
      <c r="W365">
        <v>4755.5</v>
      </c>
      <c r="X365">
        <v>4649.8</v>
      </c>
      <c r="Y365">
        <v>4863.3999999999996</v>
      </c>
      <c r="Z365">
        <v>4981.76</v>
      </c>
      <c r="AA365">
        <v>5216.1000000000004</v>
      </c>
      <c r="AB365">
        <v>5629.32</v>
      </c>
      <c r="AC365">
        <v>5505.44</v>
      </c>
      <c r="AD365">
        <v>6185.44</v>
      </c>
      <c r="AE365">
        <v>6553.66</v>
      </c>
      <c r="AF365">
        <v>7329.62</v>
      </c>
      <c r="AG365">
        <v>7935.46</v>
      </c>
      <c r="AH365">
        <v>8081.36</v>
      </c>
      <c r="AI365">
        <v>8327</v>
      </c>
      <c r="AJ365">
        <v>8462.56</v>
      </c>
      <c r="AK365">
        <v>8440.14</v>
      </c>
      <c r="AL365">
        <v>8677.2999999999993</v>
      </c>
      <c r="AM365">
        <v>9163.0400000000009</v>
      </c>
      <c r="AN365">
        <v>7729.36</v>
      </c>
      <c r="AO365">
        <v>7912.08</v>
      </c>
      <c r="AP365">
        <v>8835.9599999999991</v>
      </c>
      <c r="AQ365">
        <v>8529.1</v>
      </c>
      <c r="AR365">
        <v>6252.28</v>
      </c>
      <c r="AS365">
        <v>5672.64</v>
      </c>
      <c r="AT365">
        <v>77.75</v>
      </c>
      <c r="AU365">
        <v>76.197917000000004</v>
      </c>
      <c r="AV365">
        <v>74.552082999999996</v>
      </c>
      <c r="AW365">
        <v>73.09375</v>
      </c>
      <c r="AX365">
        <v>72.09375</v>
      </c>
      <c r="AY365">
        <v>71.617020999999994</v>
      </c>
      <c r="AZ365">
        <v>72.326531000000003</v>
      </c>
      <c r="BA365">
        <v>71.469387999999995</v>
      </c>
      <c r="BB365">
        <v>73.244898000000006</v>
      </c>
      <c r="BC365">
        <v>74.163264999999996</v>
      </c>
      <c r="BD365">
        <v>75.650000000000006</v>
      </c>
      <c r="BE365">
        <v>77.2</v>
      </c>
      <c r="BF365">
        <v>77.45</v>
      </c>
      <c r="BG365">
        <v>77.780488000000005</v>
      </c>
      <c r="BH365">
        <v>78.243902000000006</v>
      </c>
      <c r="BI365">
        <v>79.512195000000006</v>
      </c>
      <c r="BJ365">
        <v>79.146341000000007</v>
      </c>
      <c r="BK365">
        <v>78.44</v>
      </c>
      <c r="BL365">
        <v>79.98</v>
      </c>
      <c r="BM365">
        <v>81.06</v>
      </c>
      <c r="BN365">
        <v>80.75</v>
      </c>
      <c r="BO365">
        <v>80.916667000000004</v>
      </c>
      <c r="BP365">
        <v>81.40625</v>
      </c>
      <c r="BQ365">
        <v>81.15625</v>
      </c>
      <c r="BR365">
        <v>192.0463</v>
      </c>
      <c r="BS365">
        <v>179.57409999999999</v>
      </c>
      <c r="BT365">
        <v>156.4632</v>
      </c>
      <c r="BU365">
        <v>125.51309999999999</v>
      </c>
      <c r="BV365">
        <v>207.9675</v>
      </c>
      <c r="BW365">
        <v>70.235020000000006</v>
      </c>
      <c r="BX365">
        <v>-27.421690000000002</v>
      </c>
      <c r="BY365">
        <v>-39.428930000000001</v>
      </c>
      <c r="BZ365">
        <v>-18.03631</v>
      </c>
      <c r="CA365">
        <v>-102.86969999999999</v>
      </c>
      <c r="CB365">
        <v>-141.6276</v>
      </c>
      <c r="CC365">
        <v>-96.379949999999994</v>
      </c>
      <c r="CD365">
        <v>110.0476</v>
      </c>
      <c r="CE365">
        <v>189.0155</v>
      </c>
      <c r="CF365">
        <v>147.9393</v>
      </c>
      <c r="CG365">
        <v>293.42720000000003</v>
      </c>
      <c r="CH365">
        <v>266.9785</v>
      </c>
      <c r="CI365">
        <v>173.8186</v>
      </c>
      <c r="CJ365">
        <v>1718.7329999999999</v>
      </c>
      <c r="CK365">
        <v>1563.3779999999999</v>
      </c>
      <c r="CL365">
        <v>388.99259999999998</v>
      </c>
      <c r="CM365">
        <v>-46.780439999999999</v>
      </c>
      <c r="CN365">
        <v>31.577359999999999</v>
      </c>
      <c r="CO365">
        <v>18.827590000000001</v>
      </c>
      <c r="CP365">
        <v>476.76929999999999</v>
      </c>
      <c r="CQ365">
        <v>474.63729999999998</v>
      </c>
      <c r="CR365">
        <v>463.55180000000001</v>
      </c>
      <c r="CS365">
        <v>292.28730000000002</v>
      </c>
      <c r="CT365">
        <v>252.0849</v>
      </c>
      <c r="CU365">
        <v>176.57419999999999</v>
      </c>
      <c r="CV365">
        <v>257.83600000000001</v>
      </c>
      <c r="CW365">
        <v>515.56079999999997</v>
      </c>
      <c r="CX365">
        <v>657.06299999999999</v>
      </c>
      <c r="CY365">
        <v>1125.664</v>
      </c>
      <c r="CZ365">
        <v>664.89940000000001</v>
      </c>
      <c r="DA365">
        <v>346.00299999999999</v>
      </c>
      <c r="DB365">
        <v>251.9622</v>
      </c>
      <c r="DC365">
        <v>386.22329999999999</v>
      </c>
      <c r="DD365">
        <v>1033.806</v>
      </c>
      <c r="DE365">
        <v>1662.2470000000001</v>
      </c>
      <c r="DF365">
        <v>1929.2929999999999</v>
      </c>
      <c r="DG365">
        <v>1962.1379999999999</v>
      </c>
      <c r="DH365">
        <v>1151.4469999999999</v>
      </c>
      <c r="DI365">
        <v>1028.0229999999999</v>
      </c>
      <c r="DJ365">
        <v>908.17129999999997</v>
      </c>
      <c r="DK365">
        <v>512.62570000000005</v>
      </c>
      <c r="DL365">
        <v>163.31540000000001</v>
      </c>
      <c r="DM365">
        <v>237.6859</v>
      </c>
      <c r="DP365">
        <v>50</v>
      </c>
      <c r="DQ365">
        <v>1.7696080000000001</v>
      </c>
      <c r="DR365">
        <v>1.7696079</v>
      </c>
    </row>
    <row r="366" spans="1:122" x14ac:dyDescent="0.3">
      <c r="A366" t="str">
        <f t="shared" si="7"/>
        <v>Size_Grp-200 kW and above_Elect DA 1-9 Hour ($400)_45134_20-21</v>
      </c>
      <c r="B366" t="s">
        <v>49</v>
      </c>
      <c r="C366" t="s">
        <v>200</v>
      </c>
      <c r="D366" t="s">
        <v>48</v>
      </c>
      <c r="E366" t="s">
        <v>48</v>
      </c>
      <c r="F366" t="s">
        <v>48</v>
      </c>
      <c r="G366" t="s">
        <v>84</v>
      </c>
      <c r="H366" t="s">
        <v>48</v>
      </c>
      <c r="I366" t="s">
        <v>48</v>
      </c>
      <c r="J366" t="s">
        <v>89</v>
      </c>
      <c r="K366" t="s">
        <v>217</v>
      </c>
      <c r="L366" s="21">
        <v>45134</v>
      </c>
      <c r="M366" s="25">
        <v>20</v>
      </c>
      <c r="N366">
        <v>21</v>
      </c>
      <c r="Q366">
        <v>1</v>
      </c>
      <c r="R366">
        <v>1</v>
      </c>
      <c r="S366">
        <v>0</v>
      </c>
      <c r="T366">
        <v>1</v>
      </c>
      <c r="U366">
        <v>0</v>
      </c>
      <c r="AT366">
        <v>73</v>
      </c>
      <c r="AU366">
        <v>75</v>
      </c>
      <c r="AV366">
        <v>77</v>
      </c>
      <c r="AW366">
        <v>79</v>
      </c>
      <c r="AX366">
        <v>79</v>
      </c>
      <c r="AY366">
        <v>77</v>
      </c>
      <c r="AZ366">
        <v>75.333332999999996</v>
      </c>
      <c r="BA366">
        <v>74</v>
      </c>
      <c r="BB366">
        <v>73.666667000000004</v>
      </c>
      <c r="BC366">
        <v>72.666667000000004</v>
      </c>
      <c r="BD366">
        <v>70</v>
      </c>
      <c r="BE366">
        <v>68.666667000000004</v>
      </c>
      <c r="BF366">
        <v>67.333332999999996</v>
      </c>
      <c r="BG366">
        <v>67.666667000000004</v>
      </c>
      <c r="BH366">
        <v>67</v>
      </c>
      <c r="BI366">
        <v>69</v>
      </c>
      <c r="BJ366">
        <v>69.666667000000004</v>
      </c>
      <c r="BK366">
        <v>70.666667000000004</v>
      </c>
      <c r="BL366">
        <v>73</v>
      </c>
      <c r="BM366">
        <v>74.666667000000004</v>
      </c>
      <c r="BN366">
        <v>74.333332999999996</v>
      </c>
      <c r="BO366">
        <v>73.666667000000004</v>
      </c>
      <c r="BP366">
        <v>72.333332999999996</v>
      </c>
      <c r="BQ366">
        <v>71.666667000000004</v>
      </c>
    </row>
    <row r="367" spans="1:122" x14ac:dyDescent="0.3">
      <c r="A367" t="str">
        <f t="shared" si="7"/>
        <v>Size_Grp-200 kW and above_Elect DA 1-9 Hour ($400)_45135_20-21</v>
      </c>
      <c r="B367" t="s">
        <v>49</v>
      </c>
      <c r="C367" t="s">
        <v>200</v>
      </c>
      <c r="D367" t="s">
        <v>48</v>
      </c>
      <c r="E367" t="s">
        <v>48</v>
      </c>
      <c r="F367" t="s">
        <v>48</v>
      </c>
      <c r="G367" t="s">
        <v>84</v>
      </c>
      <c r="H367" t="s">
        <v>48</v>
      </c>
      <c r="I367" t="s">
        <v>48</v>
      </c>
      <c r="J367" t="s">
        <v>89</v>
      </c>
      <c r="K367" t="s">
        <v>217</v>
      </c>
      <c r="L367" s="21">
        <v>45135</v>
      </c>
      <c r="M367" s="25">
        <v>20</v>
      </c>
      <c r="N367">
        <v>21</v>
      </c>
      <c r="Q367">
        <v>1</v>
      </c>
      <c r="R367">
        <v>1</v>
      </c>
      <c r="S367">
        <v>0</v>
      </c>
      <c r="T367">
        <v>1</v>
      </c>
      <c r="U367">
        <v>0</v>
      </c>
      <c r="AT367">
        <v>71.333332999999996</v>
      </c>
      <c r="AU367">
        <v>73</v>
      </c>
      <c r="AV367">
        <v>74.333332999999996</v>
      </c>
      <c r="AW367">
        <v>75.333332999999996</v>
      </c>
      <c r="AX367">
        <v>73.333332999999996</v>
      </c>
      <c r="AY367">
        <v>72</v>
      </c>
      <c r="AZ367">
        <v>71</v>
      </c>
      <c r="BA367">
        <v>71.666667000000004</v>
      </c>
      <c r="BB367">
        <v>72.333332999999996</v>
      </c>
      <c r="BC367">
        <v>72.666667000000004</v>
      </c>
      <c r="BD367">
        <v>71.333332999999996</v>
      </c>
      <c r="BE367">
        <v>70.333332999999996</v>
      </c>
      <c r="BF367">
        <v>68</v>
      </c>
      <c r="BG367">
        <v>66.666667000000004</v>
      </c>
      <c r="BH367">
        <v>66</v>
      </c>
      <c r="BI367">
        <v>67</v>
      </c>
      <c r="BJ367">
        <v>68</v>
      </c>
      <c r="BK367">
        <v>69.333332999999996</v>
      </c>
      <c r="BL367">
        <v>70.333332999999996</v>
      </c>
      <c r="BM367">
        <v>71</v>
      </c>
      <c r="BN367">
        <v>71.333332999999996</v>
      </c>
      <c r="BO367">
        <v>70</v>
      </c>
      <c r="BP367">
        <v>69</v>
      </c>
      <c r="BQ367">
        <v>70.333332999999996</v>
      </c>
    </row>
    <row r="368" spans="1:122" x14ac:dyDescent="0.3">
      <c r="A368" t="str">
        <f t="shared" si="7"/>
        <v>Size_Grp-200 kW and above_Elect DA 1-9 Hour ($400)_45153_18-20</v>
      </c>
      <c r="B368" t="s">
        <v>49</v>
      </c>
      <c r="C368" t="s">
        <v>200</v>
      </c>
      <c r="D368" t="s">
        <v>48</v>
      </c>
      <c r="E368" t="s">
        <v>48</v>
      </c>
      <c r="F368" t="s">
        <v>48</v>
      </c>
      <c r="G368" t="s">
        <v>84</v>
      </c>
      <c r="H368" t="s">
        <v>48</v>
      </c>
      <c r="I368" t="s">
        <v>48</v>
      </c>
      <c r="J368" t="s">
        <v>89</v>
      </c>
      <c r="K368" t="s">
        <v>217</v>
      </c>
      <c r="L368" s="21">
        <v>45153</v>
      </c>
      <c r="M368" s="25">
        <v>18</v>
      </c>
      <c r="N368">
        <v>20</v>
      </c>
      <c r="Q368">
        <v>1</v>
      </c>
      <c r="R368">
        <v>1</v>
      </c>
      <c r="S368">
        <v>0</v>
      </c>
      <c r="T368">
        <v>1</v>
      </c>
      <c r="U368">
        <v>0</v>
      </c>
      <c r="AT368">
        <v>74</v>
      </c>
      <c r="AU368">
        <v>78</v>
      </c>
      <c r="AV368">
        <v>79</v>
      </c>
      <c r="AW368">
        <v>80</v>
      </c>
      <c r="AX368">
        <v>81</v>
      </c>
      <c r="AY368">
        <v>77</v>
      </c>
      <c r="AZ368">
        <v>76</v>
      </c>
      <c r="BA368">
        <v>76</v>
      </c>
      <c r="BB368">
        <v>74</v>
      </c>
      <c r="BC368">
        <v>71</v>
      </c>
      <c r="BD368">
        <v>70</v>
      </c>
      <c r="BE368">
        <v>70</v>
      </c>
      <c r="BF368">
        <v>67</v>
      </c>
      <c r="BG368">
        <v>67</v>
      </c>
      <c r="BH368">
        <v>68</v>
      </c>
      <c r="BI368">
        <v>67</v>
      </c>
      <c r="BJ368">
        <v>67</v>
      </c>
      <c r="BK368">
        <v>67</v>
      </c>
      <c r="BL368">
        <v>66</v>
      </c>
      <c r="BM368">
        <v>66</v>
      </c>
      <c r="BN368">
        <v>65</v>
      </c>
      <c r="BO368">
        <v>66</v>
      </c>
      <c r="BP368">
        <v>68</v>
      </c>
      <c r="BQ368">
        <v>73</v>
      </c>
    </row>
    <row r="369" spans="1:69" x14ac:dyDescent="0.3">
      <c r="A369" t="str">
        <f t="shared" si="7"/>
        <v>Size_Grp-200 kW and above_Elect DA 1-9 Hour ($400)_45154_18-21</v>
      </c>
      <c r="B369" t="s">
        <v>49</v>
      </c>
      <c r="C369" t="s">
        <v>200</v>
      </c>
      <c r="D369" t="s">
        <v>48</v>
      </c>
      <c r="E369" t="s">
        <v>48</v>
      </c>
      <c r="F369" t="s">
        <v>48</v>
      </c>
      <c r="G369" t="s">
        <v>84</v>
      </c>
      <c r="H369" t="s">
        <v>48</v>
      </c>
      <c r="I369" t="s">
        <v>48</v>
      </c>
      <c r="J369" t="s">
        <v>89</v>
      </c>
      <c r="K369" t="s">
        <v>217</v>
      </c>
      <c r="L369" s="21">
        <v>45154</v>
      </c>
      <c r="M369" s="25">
        <v>18</v>
      </c>
      <c r="N369">
        <v>21</v>
      </c>
      <c r="Q369">
        <v>1</v>
      </c>
      <c r="R369">
        <v>1</v>
      </c>
      <c r="S369">
        <v>0</v>
      </c>
      <c r="T369">
        <v>1</v>
      </c>
      <c r="U369">
        <v>0</v>
      </c>
      <c r="AT369">
        <v>79</v>
      </c>
      <c r="AU369">
        <v>84</v>
      </c>
      <c r="AV369">
        <v>83</v>
      </c>
      <c r="AW369">
        <v>83</v>
      </c>
      <c r="AX369">
        <v>81</v>
      </c>
      <c r="AY369">
        <v>84</v>
      </c>
      <c r="AZ369">
        <v>84</v>
      </c>
      <c r="BA369">
        <v>81</v>
      </c>
      <c r="BB369">
        <v>77</v>
      </c>
      <c r="BC369">
        <v>74</v>
      </c>
      <c r="BD369">
        <v>71</v>
      </c>
      <c r="BE369">
        <v>70</v>
      </c>
      <c r="BF369">
        <v>70</v>
      </c>
      <c r="BG369">
        <v>68</v>
      </c>
      <c r="BH369">
        <v>68</v>
      </c>
      <c r="BI369">
        <v>67</v>
      </c>
      <c r="BJ369">
        <v>67</v>
      </c>
      <c r="BK369">
        <v>67</v>
      </c>
      <c r="BL369">
        <v>67</v>
      </c>
      <c r="BM369">
        <v>67</v>
      </c>
      <c r="BN369">
        <v>68</v>
      </c>
      <c r="BO369">
        <v>70</v>
      </c>
      <c r="BP369">
        <v>76</v>
      </c>
      <c r="BQ369">
        <v>84</v>
      </c>
    </row>
    <row r="370" spans="1:69" x14ac:dyDescent="0.3">
      <c r="A370" t="str">
        <f t="shared" si="7"/>
        <v>Size_Grp-200 kW and above_Elect DA 1-9 Hour ($400)_45166_19-20</v>
      </c>
      <c r="B370" t="s">
        <v>49</v>
      </c>
      <c r="C370" t="s">
        <v>200</v>
      </c>
      <c r="D370" t="s">
        <v>48</v>
      </c>
      <c r="E370" t="s">
        <v>48</v>
      </c>
      <c r="F370" t="s">
        <v>48</v>
      </c>
      <c r="G370" t="s">
        <v>84</v>
      </c>
      <c r="H370" t="s">
        <v>48</v>
      </c>
      <c r="I370" t="s">
        <v>48</v>
      </c>
      <c r="J370" t="s">
        <v>89</v>
      </c>
      <c r="K370" t="s">
        <v>217</v>
      </c>
      <c r="L370" s="21">
        <v>45166</v>
      </c>
      <c r="M370" s="25">
        <v>19</v>
      </c>
      <c r="N370">
        <v>20</v>
      </c>
      <c r="Q370">
        <v>1</v>
      </c>
      <c r="R370">
        <v>1</v>
      </c>
      <c r="S370">
        <v>0</v>
      </c>
      <c r="T370">
        <v>1</v>
      </c>
      <c r="U370">
        <v>0</v>
      </c>
      <c r="AT370">
        <v>70</v>
      </c>
      <c r="AU370">
        <v>69</v>
      </c>
      <c r="AV370">
        <v>69</v>
      </c>
      <c r="AW370">
        <v>68</v>
      </c>
      <c r="AX370">
        <v>70</v>
      </c>
      <c r="AY370">
        <v>73</v>
      </c>
      <c r="AZ370">
        <v>79</v>
      </c>
      <c r="BA370">
        <v>85</v>
      </c>
      <c r="BB370">
        <v>90</v>
      </c>
      <c r="BC370">
        <v>90</v>
      </c>
      <c r="BD370">
        <v>90</v>
      </c>
      <c r="BE370">
        <v>93</v>
      </c>
      <c r="BF370">
        <v>92</v>
      </c>
      <c r="BG370">
        <v>91</v>
      </c>
      <c r="BH370">
        <v>91</v>
      </c>
      <c r="BI370">
        <v>88</v>
      </c>
      <c r="BJ370">
        <v>80</v>
      </c>
      <c r="BK370">
        <v>78</v>
      </c>
      <c r="BL370">
        <v>78</v>
      </c>
      <c r="BM370">
        <v>77</v>
      </c>
      <c r="BN370">
        <v>72</v>
      </c>
      <c r="BO370">
        <v>72</v>
      </c>
      <c r="BP370">
        <v>71</v>
      </c>
      <c r="BQ370">
        <v>70</v>
      </c>
    </row>
    <row r="371" spans="1:69" x14ac:dyDescent="0.3">
      <c r="A371" t="str">
        <f t="shared" si="7"/>
        <v>Size_Grp-200 kW and above_Elect DA 1-9 Hour ($600)_45153_18-19</v>
      </c>
      <c r="B371" t="s">
        <v>49</v>
      </c>
      <c r="C371" t="s">
        <v>200</v>
      </c>
      <c r="D371" t="s">
        <v>48</v>
      </c>
      <c r="E371" t="s">
        <v>48</v>
      </c>
      <c r="F371" t="s">
        <v>48</v>
      </c>
      <c r="G371" t="s">
        <v>84</v>
      </c>
      <c r="H371" t="s">
        <v>48</v>
      </c>
      <c r="I371" t="s">
        <v>48</v>
      </c>
      <c r="J371" t="s">
        <v>89</v>
      </c>
      <c r="K371" t="s">
        <v>195</v>
      </c>
      <c r="L371" s="21">
        <v>45153</v>
      </c>
      <c r="M371" s="25">
        <v>18</v>
      </c>
      <c r="N371">
        <v>19</v>
      </c>
      <c r="Q371">
        <v>1</v>
      </c>
      <c r="R371">
        <v>1</v>
      </c>
      <c r="S371">
        <v>0</v>
      </c>
      <c r="T371">
        <v>1</v>
      </c>
      <c r="U371">
        <v>0</v>
      </c>
      <c r="AT371">
        <v>68</v>
      </c>
      <c r="AU371">
        <v>67.5</v>
      </c>
      <c r="AV371">
        <v>67.5</v>
      </c>
      <c r="AW371">
        <v>68</v>
      </c>
      <c r="AX371">
        <v>68.5</v>
      </c>
      <c r="AY371">
        <v>69.5</v>
      </c>
      <c r="AZ371">
        <v>71.5</v>
      </c>
      <c r="BA371">
        <v>75</v>
      </c>
      <c r="BB371">
        <v>76.5</v>
      </c>
      <c r="BC371">
        <v>76</v>
      </c>
      <c r="BD371">
        <v>76</v>
      </c>
      <c r="BE371">
        <v>74</v>
      </c>
      <c r="BF371">
        <v>73</v>
      </c>
      <c r="BG371">
        <v>73</v>
      </c>
      <c r="BH371">
        <v>71</v>
      </c>
      <c r="BI371">
        <v>70</v>
      </c>
      <c r="BJ371">
        <v>69.5</v>
      </c>
      <c r="BK371">
        <v>69.5</v>
      </c>
      <c r="BL371">
        <v>69</v>
      </c>
      <c r="BM371">
        <v>68.5</v>
      </c>
      <c r="BN371">
        <v>69</v>
      </c>
      <c r="BO371">
        <v>68.5</v>
      </c>
      <c r="BP371">
        <v>68</v>
      </c>
      <c r="BQ371">
        <v>68</v>
      </c>
    </row>
    <row r="372" spans="1:69" x14ac:dyDescent="0.3">
      <c r="A372" t="str">
        <f t="shared" si="7"/>
        <v>Size_Grp-200 kW and above_Elect DA 1-9 Hour ($600)_45154_18-21</v>
      </c>
      <c r="B372" t="s">
        <v>49</v>
      </c>
      <c r="C372" t="s">
        <v>200</v>
      </c>
      <c r="D372" t="s">
        <v>48</v>
      </c>
      <c r="E372" t="s">
        <v>48</v>
      </c>
      <c r="F372" t="s">
        <v>48</v>
      </c>
      <c r="G372" t="s">
        <v>84</v>
      </c>
      <c r="H372" t="s">
        <v>48</v>
      </c>
      <c r="I372" t="s">
        <v>48</v>
      </c>
      <c r="J372" t="s">
        <v>89</v>
      </c>
      <c r="K372" t="s">
        <v>195</v>
      </c>
      <c r="L372" s="21">
        <v>45154</v>
      </c>
      <c r="M372" s="25">
        <v>18</v>
      </c>
      <c r="N372">
        <v>21</v>
      </c>
      <c r="Q372">
        <v>1</v>
      </c>
      <c r="R372">
        <v>1</v>
      </c>
      <c r="S372">
        <v>0</v>
      </c>
      <c r="T372">
        <v>1</v>
      </c>
      <c r="U372">
        <v>0</v>
      </c>
      <c r="AT372">
        <v>68.5</v>
      </c>
      <c r="AU372">
        <v>68.5</v>
      </c>
      <c r="AV372">
        <v>68.5</v>
      </c>
      <c r="AW372">
        <v>69.5</v>
      </c>
      <c r="AX372">
        <v>73</v>
      </c>
      <c r="AY372">
        <v>74.5</v>
      </c>
      <c r="AZ372">
        <v>77</v>
      </c>
      <c r="BA372">
        <v>78.5</v>
      </c>
      <c r="BB372">
        <v>77.5</v>
      </c>
      <c r="BC372">
        <v>78.5</v>
      </c>
      <c r="BD372">
        <v>75</v>
      </c>
      <c r="BE372">
        <v>74.75</v>
      </c>
      <c r="BF372">
        <v>77</v>
      </c>
      <c r="BG372">
        <v>74.25</v>
      </c>
      <c r="BH372">
        <v>72.25</v>
      </c>
      <c r="BI372">
        <v>71.5</v>
      </c>
      <c r="BJ372">
        <v>70</v>
      </c>
      <c r="BL372">
        <v>69</v>
      </c>
      <c r="BM372">
        <v>69.5</v>
      </c>
      <c r="BN372">
        <v>69.5</v>
      </c>
      <c r="BO372">
        <v>69.5</v>
      </c>
      <c r="BP372">
        <v>69</v>
      </c>
      <c r="BQ372">
        <v>69</v>
      </c>
    </row>
    <row r="373" spans="1:69" x14ac:dyDescent="0.3">
      <c r="A373" t="str">
        <f t="shared" si="7"/>
        <v>Size_Grp-200 kW and above_Elect DO 1-9 Hour ($400)_45134_20-21</v>
      </c>
      <c r="B373" t="s">
        <v>49</v>
      </c>
      <c r="C373" t="s">
        <v>200</v>
      </c>
      <c r="D373" t="s">
        <v>48</v>
      </c>
      <c r="E373" t="s">
        <v>48</v>
      </c>
      <c r="F373" t="s">
        <v>48</v>
      </c>
      <c r="G373" t="s">
        <v>84</v>
      </c>
      <c r="H373" t="s">
        <v>48</v>
      </c>
      <c r="I373" t="s">
        <v>48</v>
      </c>
      <c r="J373" t="s">
        <v>89</v>
      </c>
      <c r="K373" t="s">
        <v>194</v>
      </c>
      <c r="L373" s="21">
        <v>45134</v>
      </c>
      <c r="M373" s="25">
        <v>20</v>
      </c>
      <c r="N373">
        <v>21</v>
      </c>
      <c r="Q373">
        <v>1</v>
      </c>
      <c r="R373">
        <v>1</v>
      </c>
      <c r="S373">
        <v>0</v>
      </c>
      <c r="T373">
        <v>1</v>
      </c>
      <c r="U373">
        <v>0</v>
      </c>
      <c r="AT373">
        <v>81</v>
      </c>
      <c r="AU373">
        <v>86</v>
      </c>
      <c r="AV373">
        <v>91</v>
      </c>
      <c r="AW373">
        <v>93</v>
      </c>
      <c r="AX373">
        <v>90</v>
      </c>
      <c r="AY373">
        <v>88</v>
      </c>
      <c r="AZ373">
        <v>84</v>
      </c>
      <c r="BA373">
        <v>82</v>
      </c>
      <c r="BB373">
        <v>79</v>
      </c>
      <c r="BC373">
        <v>75</v>
      </c>
      <c r="BD373">
        <v>73</v>
      </c>
      <c r="BE373">
        <v>72</v>
      </c>
      <c r="BF373">
        <v>70</v>
      </c>
      <c r="BG373">
        <v>73</v>
      </c>
      <c r="BH373">
        <v>72</v>
      </c>
      <c r="BI373">
        <v>72</v>
      </c>
      <c r="BJ373">
        <v>70</v>
      </c>
      <c r="BK373">
        <v>68</v>
      </c>
      <c r="BL373">
        <v>66</v>
      </c>
      <c r="BM373">
        <v>66</v>
      </c>
      <c r="BN373">
        <v>68</v>
      </c>
      <c r="BO373">
        <v>68</v>
      </c>
      <c r="BP373">
        <v>72</v>
      </c>
      <c r="BQ373">
        <v>75</v>
      </c>
    </row>
    <row r="374" spans="1:69" x14ac:dyDescent="0.3">
      <c r="A374" t="str">
        <f t="shared" si="7"/>
        <v>Size_Grp-200 kW and above_Elect DO 1-9 Hour ($400)_45135_20-21</v>
      </c>
      <c r="B374" t="s">
        <v>49</v>
      </c>
      <c r="C374" t="s">
        <v>200</v>
      </c>
      <c r="D374" t="s">
        <v>48</v>
      </c>
      <c r="E374" t="s">
        <v>48</v>
      </c>
      <c r="F374" t="s">
        <v>48</v>
      </c>
      <c r="G374" t="s">
        <v>84</v>
      </c>
      <c r="H374" t="s">
        <v>48</v>
      </c>
      <c r="I374" t="s">
        <v>48</v>
      </c>
      <c r="J374" t="s">
        <v>89</v>
      </c>
      <c r="K374" t="s">
        <v>194</v>
      </c>
      <c r="L374" s="21">
        <v>45135</v>
      </c>
      <c r="M374" s="25">
        <v>20</v>
      </c>
      <c r="N374">
        <v>21</v>
      </c>
      <c r="Q374">
        <v>1</v>
      </c>
      <c r="R374">
        <v>1</v>
      </c>
      <c r="S374">
        <v>0</v>
      </c>
      <c r="T374">
        <v>1</v>
      </c>
      <c r="U374">
        <v>0</v>
      </c>
      <c r="AT374">
        <v>77</v>
      </c>
      <c r="AU374">
        <v>82</v>
      </c>
      <c r="AV374">
        <v>82</v>
      </c>
      <c r="AW374">
        <v>77</v>
      </c>
      <c r="AX374">
        <v>79</v>
      </c>
      <c r="AY374">
        <v>79</v>
      </c>
      <c r="AZ374">
        <v>82</v>
      </c>
      <c r="BA374">
        <v>82</v>
      </c>
      <c r="BB374">
        <v>84</v>
      </c>
      <c r="BC374">
        <v>81</v>
      </c>
      <c r="BD374">
        <v>79</v>
      </c>
      <c r="BE374">
        <v>75</v>
      </c>
      <c r="BF374">
        <v>72</v>
      </c>
      <c r="BG374">
        <v>68</v>
      </c>
      <c r="BH374">
        <v>68</v>
      </c>
      <c r="BI374">
        <v>68</v>
      </c>
      <c r="BJ374">
        <v>68</v>
      </c>
      <c r="BK374">
        <v>66</v>
      </c>
      <c r="BL374">
        <v>66</v>
      </c>
      <c r="BM374">
        <v>66</v>
      </c>
      <c r="BN374">
        <v>64</v>
      </c>
      <c r="BO374">
        <v>66</v>
      </c>
      <c r="BP374">
        <v>70</v>
      </c>
      <c r="BQ374">
        <v>72</v>
      </c>
    </row>
    <row r="375" spans="1:69" x14ac:dyDescent="0.3">
      <c r="A375" t="str">
        <f t="shared" si="7"/>
        <v>Size_Grp-200 kW and above_Elect DO 1-9 Hour ($400)_45153_19-21</v>
      </c>
      <c r="B375" t="s">
        <v>49</v>
      </c>
      <c r="C375" t="s">
        <v>200</v>
      </c>
      <c r="D375" t="s">
        <v>48</v>
      </c>
      <c r="E375" t="s">
        <v>48</v>
      </c>
      <c r="F375" t="s">
        <v>48</v>
      </c>
      <c r="G375" t="s">
        <v>84</v>
      </c>
      <c r="H375" t="s">
        <v>48</v>
      </c>
      <c r="I375" t="s">
        <v>48</v>
      </c>
      <c r="J375" t="s">
        <v>89</v>
      </c>
      <c r="K375" t="s">
        <v>194</v>
      </c>
      <c r="L375" s="21">
        <v>45153</v>
      </c>
      <c r="M375" s="25">
        <v>19</v>
      </c>
      <c r="N375">
        <v>21</v>
      </c>
      <c r="Q375">
        <v>1</v>
      </c>
      <c r="R375">
        <v>1</v>
      </c>
      <c r="S375">
        <v>0</v>
      </c>
      <c r="T375">
        <v>1</v>
      </c>
      <c r="U375">
        <v>0</v>
      </c>
      <c r="AT375">
        <v>90</v>
      </c>
      <c r="AU375">
        <v>90</v>
      </c>
      <c r="AV375">
        <v>90</v>
      </c>
      <c r="AW375">
        <v>84</v>
      </c>
      <c r="AX375">
        <v>84</v>
      </c>
      <c r="AY375">
        <v>81</v>
      </c>
      <c r="AZ375">
        <v>77</v>
      </c>
      <c r="BA375">
        <v>75</v>
      </c>
      <c r="BB375">
        <v>73</v>
      </c>
      <c r="BC375">
        <v>66</v>
      </c>
      <c r="BD375">
        <v>66</v>
      </c>
      <c r="BE375">
        <v>66</v>
      </c>
      <c r="BF375">
        <v>66</v>
      </c>
      <c r="BG375">
        <v>66</v>
      </c>
      <c r="BH375">
        <v>64</v>
      </c>
      <c r="BI375">
        <v>64</v>
      </c>
      <c r="BJ375">
        <v>64</v>
      </c>
      <c r="BK375">
        <v>66</v>
      </c>
      <c r="BL375">
        <v>68</v>
      </c>
      <c r="BM375">
        <v>72</v>
      </c>
      <c r="BN375">
        <v>75</v>
      </c>
      <c r="BO375">
        <v>82</v>
      </c>
      <c r="BP375">
        <v>86</v>
      </c>
      <c r="BQ375">
        <v>88</v>
      </c>
    </row>
    <row r="376" spans="1:69" x14ac:dyDescent="0.3">
      <c r="A376" t="str">
        <f t="shared" si="7"/>
        <v>Size_Grp-200 kW and above_Elect DO 1-9 Hour ($400)_45154_18-21</v>
      </c>
      <c r="B376" t="s">
        <v>49</v>
      </c>
      <c r="C376" t="s">
        <v>200</v>
      </c>
      <c r="D376" t="s">
        <v>48</v>
      </c>
      <c r="E376" t="s">
        <v>48</v>
      </c>
      <c r="F376" t="s">
        <v>48</v>
      </c>
      <c r="G376" t="s">
        <v>84</v>
      </c>
      <c r="H376" t="s">
        <v>48</v>
      </c>
      <c r="I376" t="s">
        <v>48</v>
      </c>
      <c r="J376" t="s">
        <v>89</v>
      </c>
      <c r="K376" t="s">
        <v>194</v>
      </c>
      <c r="L376" s="21">
        <v>45154</v>
      </c>
      <c r="M376" s="25">
        <v>18</v>
      </c>
      <c r="N376">
        <v>21</v>
      </c>
      <c r="Q376">
        <v>1</v>
      </c>
      <c r="R376">
        <v>1</v>
      </c>
      <c r="S376">
        <v>0</v>
      </c>
      <c r="T376">
        <v>1</v>
      </c>
      <c r="U376">
        <v>0</v>
      </c>
      <c r="AT376">
        <v>91</v>
      </c>
      <c r="AU376">
        <v>93</v>
      </c>
      <c r="AV376">
        <v>93</v>
      </c>
      <c r="AW376">
        <v>91</v>
      </c>
      <c r="AX376">
        <v>88</v>
      </c>
      <c r="AY376">
        <v>84</v>
      </c>
      <c r="AZ376">
        <v>81</v>
      </c>
      <c r="BA376">
        <v>77</v>
      </c>
      <c r="BB376">
        <v>75</v>
      </c>
      <c r="BC376">
        <v>72</v>
      </c>
      <c r="BD376">
        <v>72</v>
      </c>
      <c r="BE376">
        <v>70</v>
      </c>
      <c r="BF376">
        <v>68</v>
      </c>
      <c r="BG376">
        <v>70</v>
      </c>
      <c r="BH376">
        <v>68</v>
      </c>
      <c r="BI376">
        <v>68</v>
      </c>
      <c r="BJ376">
        <v>68</v>
      </c>
      <c r="BK376">
        <v>68</v>
      </c>
      <c r="BL376">
        <v>70</v>
      </c>
      <c r="BM376">
        <v>75</v>
      </c>
      <c r="BN376">
        <v>81</v>
      </c>
      <c r="BO376">
        <v>90</v>
      </c>
      <c r="BP376">
        <v>91</v>
      </c>
      <c r="BQ376">
        <v>91</v>
      </c>
    </row>
    <row r="377" spans="1:69" x14ac:dyDescent="0.3">
      <c r="A377" t="str">
        <f t="shared" si="7"/>
        <v>Size_Grp-200 kW and above_Elect DO 1-9 Hour ($400)_45166_19-20</v>
      </c>
      <c r="B377" t="s">
        <v>49</v>
      </c>
      <c r="C377" t="s">
        <v>200</v>
      </c>
      <c r="D377" t="s">
        <v>48</v>
      </c>
      <c r="E377" t="s">
        <v>48</v>
      </c>
      <c r="F377" t="s">
        <v>48</v>
      </c>
      <c r="G377" t="s">
        <v>84</v>
      </c>
      <c r="H377" t="s">
        <v>48</v>
      </c>
      <c r="I377" t="s">
        <v>48</v>
      </c>
      <c r="J377" t="s">
        <v>89</v>
      </c>
      <c r="K377" t="s">
        <v>194</v>
      </c>
      <c r="L377" s="21">
        <v>45166</v>
      </c>
      <c r="M377" s="25">
        <v>19</v>
      </c>
      <c r="N377">
        <v>20</v>
      </c>
      <c r="Q377">
        <v>1</v>
      </c>
      <c r="R377">
        <v>1</v>
      </c>
      <c r="S377">
        <v>0</v>
      </c>
      <c r="T377">
        <v>1</v>
      </c>
      <c r="U377">
        <v>0</v>
      </c>
      <c r="AT377">
        <v>100</v>
      </c>
      <c r="AU377">
        <v>99</v>
      </c>
      <c r="AV377">
        <v>97</v>
      </c>
      <c r="AW377">
        <v>97</v>
      </c>
      <c r="AX377">
        <v>93</v>
      </c>
      <c r="AY377">
        <v>90</v>
      </c>
      <c r="AZ377">
        <v>84</v>
      </c>
      <c r="BA377">
        <v>81</v>
      </c>
      <c r="BB377">
        <v>77</v>
      </c>
      <c r="BC377">
        <v>73</v>
      </c>
      <c r="BD377">
        <v>72</v>
      </c>
      <c r="BE377">
        <v>70</v>
      </c>
      <c r="BF377">
        <v>70</v>
      </c>
      <c r="BG377">
        <v>68</v>
      </c>
      <c r="BH377">
        <v>66</v>
      </c>
      <c r="BI377">
        <v>68</v>
      </c>
      <c r="BJ377">
        <v>66</v>
      </c>
      <c r="BK377">
        <v>66</v>
      </c>
      <c r="BL377">
        <v>70</v>
      </c>
      <c r="BM377">
        <v>75</v>
      </c>
      <c r="BN377">
        <v>84</v>
      </c>
      <c r="BO377">
        <v>91</v>
      </c>
      <c r="BP377">
        <v>97</v>
      </c>
      <c r="BQ377">
        <v>100</v>
      </c>
    </row>
    <row r="378" spans="1:69" x14ac:dyDescent="0.3">
      <c r="A378" t="str">
        <f t="shared" si="7"/>
        <v>Size_Grp-Below 20 kW_Elect DA 1-9 Hour ($600)_45153_18-19</v>
      </c>
      <c r="B378" t="s">
        <v>49</v>
      </c>
      <c r="C378" t="s">
        <v>215</v>
      </c>
      <c r="D378" t="s">
        <v>48</v>
      </c>
      <c r="E378" t="s">
        <v>48</v>
      </c>
      <c r="F378" t="s">
        <v>48</v>
      </c>
      <c r="G378" t="s">
        <v>84</v>
      </c>
      <c r="H378" t="s">
        <v>48</v>
      </c>
      <c r="I378" t="s">
        <v>48</v>
      </c>
      <c r="J378" t="s">
        <v>216</v>
      </c>
      <c r="K378" t="s">
        <v>195</v>
      </c>
      <c r="L378" s="21">
        <v>45153</v>
      </c>
      <c r="M378" s="25">
        <v>18</v>
      </c>
      <c r="N378">
        <v>19</v>
      </c>
      <c r="Q378">
        <v>1</v>
      </c>
      <c r="R378">
        <v>1</v>
      </c>
      <c r="S378">
        <v>0</v>
      </c>
      <c r="T378">
        <v>1</v>
      </c>
      <c r="U378">
        <v>0</v>
      </c>
      <c r="AT378">
        <v>67.25</v>
      </c>
      <c r="AU378">
        <v>67.5</v>
      </c>
      <c r="AV378">
        <v>68.75</v>
      </c>
      <c r="AW378">
        <v>69.5</v>
      </c>
      <c r="AX378">
        <v>70.5</v>
      </c>
      <c r="AY378">
        <v>72.75</v>
      </c>
      <c r="AZ378">
        <v>74.5</v>
      </c>
      <c r="BA378">
        <v>75</v>
      </c>
      <c r="BB378">
        <v>75</v>
      </c>
      <c r="BC378">
        <v>74.5</v>
      </c>
      <c r="BD378">
        <v>74</v>
      </c>
      <c r="BE378">
        <v>73</v>
      </c>
      <c r="BF378">
        <v>70.5</v>
      </c>
      <c r="BG378">
        <v>71</v>
      </c>
      <c r="BH378">
        <v>69.5</v>
      </c>
      <c r="BI378">
        <v>67.5</v>
      </c>
      <c r="BJ378">
        <v>68.5</v>
      </c>
      <c r="BK378">
        <v>68.25</v>
      </c>
      <c r="BL378">
        <v>67.5</v>
      </c>
      <c r="BM378">
        <v>67.5</v>
      </c>
      <c r="BN378">
        <v>68.25</v>
      </c>
      <c r="BO378">
        <v>67.25</v>
      </c>
      <c r="BP378">
        <v>67.25</v>
      </c>
      <c r="BQ378">
        <v>67</v>
      </c>
    </row>
    <row r="379" spans="1:69" x14ac:dyDescent="0.3">
      <c r="A379" t="str">
        <f t="shared" si="7"/>
        <v>Size_Grp-Below 20 kW_Elect DA 1-9 Hour ($600)_45154_18-21</v>
      </c>
      <c r="B379" t="s">
        <v>49</v>
      </c>
      <c r="C379" t="s">
        <v>215</v>
      </c>
      <c r="D379" t="s">
        <v>48</v>
      </c>
      <c r="E379" t="s">
        <v>48</v>
      </c>
      <c r="F379" t="s">
        <v>48</v>
      </c>
      <c r="G379" t="s">
        <v>84</v>
      </c>
      <c r="H379" t="s">
        <v>48</v>
      </c>
      <c r="I379" t="s">
        <v>48</v>
      </c>
      <c r="J379" t="s">
        <v>216</v>
      </c>
      <c r="K379" t="s">
        <v>195</v>
      </c>
      <c r="L379" s="21">
        <v>45154</v>
      </c>
      <c r="M379" s="25">
        <v>18</v>
      </c>
      <c r="N379">
        <v>21</v>
      </c>
      <c r="Q379">
        <v>1</v>
      </c>
      <c r="R379">
        <v>1</v>
      </c>
      <c r="S379">
        <v>0</v>
      </c>
      <c r="T379">
        <v>1</v>
      </c>
      <c r="U379">
        <v>0</v>
      </c>
      <c r="AT379">
        <v>69.875</v>
      </c>
      <c r="AU379">
        <v>71.375</v>
      </c>
      <c r="AV379">
        <v>72.75</v>
      </c>
      <c r="AW379">
        <v>73.75</v>
      </c>
      <c r="AX379">
        <v>77.75</v>
      </c>
      <c r="AY379">
        <v>76.75</v>
      </c>
      <c r="AZ379">
        <v>76.75</v>
      </c>
      <c r="BA379">
        <v>79.25</v>
      </c>
      <c r="BB379">
        <v>76.5</v>
      </c>
      <c r="BC379">
        <v>77</v>
      </c>
      <c r="BD379">
        <v>74.75</v>
      </c>
      <c r="BE379">
        <v>75</v>
      </c>
      <c r="BF379">
        <v>74</v>
      </c>
      <c r="BG379">
        <v>71.5</v>
      </c>
      <c r="BH379">
        <v>70.5</v>
      </c>
      <c r="BI379">
        <v>69.5</v>
      </c>
      <c r="BJ379">
        <v>67</v>
      </c>
      <c r="BK379">
        <v>67</v>
      </c>
      <c r="BL379">
        <v>68.25</v>
      </c>
      <c r="BM379">
        <v>68.25</v>
      </c>
      <c r="BN379">
        <v>68.25</v>
      </c>
      <c r="BO379">
        <v>68.25</v>
      </c>
      <c r="BP379">
        <v>68.25</v>
      </c>
      <c r="BQ379">
        <v>68.25</v>
      </c>
    </row>
  </sheetData>
  <autoFilter ref="A1:DR379" xr:uid="{00000000-0001-0000-0300-000000000000}">
    <filterColumn colId="17">
      <filters>
        <filter val="1"/>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Table</vt:lpstr>
      <vt:lpstr>Average Event Day Summary</vt:lpstr>
      <vt:lpstr>Temp</vt:lpstr>
      <vt:lpstr>Names</vt:lpstr>
      <vt:lpstr>Data</vt:lpstr>
      <vt:lpstr>Aggregator</vt:lpstr>
      <vt:lpstr>Aggregators</vt:lpstr>
      <vt:lpstr>AutoDR</vt:lpstr>
      <vt:lpstr>AutoDRs</vt:lpstr>
      <vt:lpstr>CCA</vt:lpstr>
      <vt:lpstr>CCAs</vt:lpstr>
      <vt:lpstr>Data</vt:lpstr>
      <vt:lpstr>Data_Headers</vt:lpstr>
      <vt:lpstr>Date</vt:lpstr>
      <vt:lpstr>DualDR</vt:lpstr>
      <vt:lpstr>DualDRs</vt:lpstr>
      <vt:lpstr>EventWindow</vt:lpstr>
      <vt:lpstr>Industries</vt:lpstr>
      <vt:lpstr>Industry</vt:lpstr>
      <vt:lpstr>LCA</vt:lpstr>
      <vt:lpstr>LCAs</vt:lpstr>
      <vt:lpstr>Lookup_Key</vt:lpstr>
      <vt:lpstr>Lookup_Segment</vt:lpstr>
      <vt:lpstr>Product</vt:lpstr>
      <vt:lpstr>Products</vt:lpstr>
      <vt:lpstr>ResultType</vt:lpstr>
      <vt:lpstr>SASize</vt:lpstr>
      <vt:lpstr>SizeDesc</vt:lpstr>
    </vt:vector>
  </TitlesOfParts>
  <Company>AMERESCO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Abigail</dc:creator>
  <cp:lastModifiedBy>Zhang, Xijun</cp:lastModifiedBy>
  <dcterms:created xsi:type="dcterms:W3CDTF">2015-12-29T21:28:55Z</dcterms:created>
  <dcterms:modified xsi:type="dcterms:W3CDTF">2024-03-28T14:45:43Z</dcterms:modified>
</cp:coreProperties>
</file>